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SERVIDORENGENHA\Administrativo 2024\2024\LICITAÇÕES 2024\PAL 058-2024 PE 054-2024 PAVIMENTAÇÃO E DRENAGEM\"/>
    </mc:Choice>
  </mc:AlternateContent>
  <xr:revisionPtr revIDLastSave="0" documentId="13_ncr:1_{3D931655-FB47-404D-9F96-CAB8DB2BC6B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ILHA ORÇAMENTÁRIA" sheetId="6" r:id="rId1"/>
  </sheets>
  <definedNames>
    <definedName name="_xlnm._FilterDatabase" localSheetId="0" hidden="1">'PLANILHA ORÇAMENTÁRIA'!$B$11:$G$234</definedName>
    <definedName name="_xlnm.Print_Area" localSheetId="0">'PLANILHA ORÇAMENTÁRIA'!$B$2:$G$234</definedName>
    <definedName name="_xlnm.Print_Titles" localSheetId="0">'PLANILHA ORÇAMENTÁRIA'!$2:$11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0" i="6" l="1"/>
  <c r="G208" i="6" l="1"/>
  <c r="G155" i="6"/>
  <c r="G154" i="6"/>
  <c r="G153" i="6"/>
  <c r="G71" i="6"/>
  <c r="G73" i="6" s="1"/>
  <c r="G74" i="6" s="1"/>
  <c r="G75" i="6" s="1"/>
  <c r="G117" i="6"/>
  <c r="G119" i="6" s="1"/>
  <c r="G116" i="6"/>
  <c r="G118" i="6" s="1"/>
  <c r="G229" i="6"/>
  <c r="G226" i="6"/>
  <c r="G218" i="6"/>
  <c r="G217" i="6"/>
  <c r="G219" i="6" s="1"/>
  <c r="G120" i="6" l="1"/>
  <c r="G122" i="6"/>
  <c r="G123" i="6" s="1"/>
  <c r="G124" i="6" s="1"/>
  <c r="G220" i="6"/>
  <c r="G187" i="6"/>
  <c r="G186" i="6"/>
  <c r="G185" i="6"/>
  <c r="G184" i="6"/>
  <c r="G164" i="6"/>
  <c r="G165" i="6" s="1"/>
  <c r="G167" i="6"/>
  <c r="G175" i="6" s="1"/>
  <c r="G159" i="6"/>
  <c r="G158" i="6"/>
  <c r="G161" i="6" s="1"/>
  <c r="G143" i="6"/>
  <c r="G142" i="6"/>
  <c r="G144" i="6"/>
  <c r="G138" i="6"/>
  <c r="G127" i="6" s="1"/>
  <c r="G44" i="6"/>
  <c r="G46" i="6" s="1"/>
  <c r="G49" i="6" s="1"/>
  <c r="G54" i="6"/>
  <c r="G48" i="6"/>
  <c r="G38" i="6"/>
  <c r="G33" i="6"/>
  <c r="G145" i="6" l="1"/>
  <c r="G148" i="6" s="1"/>
  <c r="G134" i="6"/>
  <c r="G135" i="6" s="1"/>
  <c r="G222" i="6"/>
  <c r="G168" i="6"/>
  <c r="G171" i="6" s="1"/>
  <c r="G178" i="6"/>
  <c r="G179" i="6" s="1"/>
  <c r="G177" i="6"/>
  <c r="G176" i="6"/>
  <c r="G160" i="6"/>
  <c r="G140" i="6"/>
  <c r="G139" i="6"/>
  <c r="G146" i="6"/>
  <c r="G50" i="6"/>
  <c r="G45" i="6"/>
  <c r="G241" i="6" l="1"/>
  <c r="G147" i="6"/>
  <c r="G129" i="6"/>
  <c r="G137" i="6"/>
  <c r="G170" i="6"/>
  <c r="G172" i="6"/>
  <c r="G169" i="6"/>
  <c r="G181" i="6"/>
  <c r="G180" i="6"/>
  <c r="G136" i="6" l="1"/>
  <c r="G130" i="6"/>
  <c r="G174" i="6"/>
  <c r="G173" i="6"/>
  <c r="G132" i="6" l="1"/>
  <c r="G131" i="6"/>
  <c r="G133" i="6"/>
  <c r="G128" i="6" l="1"/>
  <c r="H53" i="6" l="1"/>
  <c r="H231" i="6" l="1"/>
  <c r="H199" i="6"/>
  <c r="H230" i="6"/>
  <c r="H165" i="6"/>
  <c r="H99" i="6"/>
  <c r="H172" i="6"/>
  <c r="H106" i="6"/>
  <c r="H144" i="6"/>
  <c r="H177" i="6"/>
  <c r="H28" i="6"/>
  <c r="H118" i="6"/>
  <c r="H200" i="6"/>
  <c r="H32" i="6"/>
  <c r="H47" i="6"/>
  <c r="H204" i="6"/>
  <c r="H137" i="6"/>
  <c r="H73" i="6"/>
  <c r="H13" i="6"/>
  <c r="H136" i="6"/>
  <c r="H37" i="6"/>
  <c r="H153" i="6"/>
  <c r="H225" i="6"/>
  <c r="H86" i="6"/>
  <c r="H223" i="6"/>
  <c r="H92" i="6"/>
  <c r="H148" i="6"/>
  <c r="H26" i="6"/>
  <c r="H101" i="6"/>
  <c r="H58" i="6"/>
  <c r="H83" i="6"/>
  <c r="H90" i="6"/>
  <c r="H119" i="6"/>
  <c r="H94" i="6"/>
  <c r="H16" i="6"/>
  <c r="H187" i="6"/>
  <c r="H63" i="6"/>
  <c r="H104" i="6"/>
  <c r="H127" i="6"/>
  <c r="H43" i="6"/>
  <c r="H207" i="6"/>
  <c r="H140" i="6"/>
  <c r="H49" i="6"/>
  <c r="H75" i="6"/>
  <c r="H96" i="6"/>
  <c r="H201" i="6"/>
  <c r="H167" i="6"/>
  <c r="H23" i="6"/>
  <c r="H179" i="6"/>
  <c r="H55" i="6"/>
  <c r="H88" i="6"/>
  <c r="H111" i="6"/>
  <c r="H35" i="6"/>
  <c r="H149" i="6"/>
  <c r="H108" i="6"/>
  <c r="H41" i="6"/>
  <c r="H67" i="6"/>
  <c r="H74" i="6"/>
  <c r="H79" i="6"/>
  <c r="H70" i="6"/>
  <c r="H221" i="6"/>
  <c r="H171" i="6"/>
  <c r="H194" i="6"/>
  <c r="H210" i="6"/>
  <c r="H160" i="6"/>
  <c r="H59" i="6"/>
  <c r="H190" i="6"/>
  <c r="H100" i="6"/>
  <c r="H189" i="6"/>
  <c r="H196" i="6"/>
  <c r="H66" i="6"/>
  <c r="H71" i="6"/>
  <c r="H60" i="6"/>
  <c r="H213" i="6"/>
  <c r="H163" i="6"/>
  <c r="H38" i="6"/>
  <c r="H193" i="6"/>
  <c r="H134" i="6"/>
  <c r="H215" i="6"/>
  <c r="H141" i="6"/>
  <c r="H18" i="6"/>
  <c r="H25" i="6"/>
  <c r="H188" i="6"/>
  <c r="H222" i="6"/>
  <c r="H157" i="6"/>
  <c r="H91" i="6"/>
  <c r="H164" i="6"/>
  <c r="H98" i="6"/>
  <c r="H128" i="6"/>
  <c r="H143" i="6"/>
  <c r="H20" i="6"/>
  <c r="H102" i="6"/>
  <c r="H183" i="6"/>
  <c r="H24" i="6"/>
  <c r="H39" i="6"/>
  <c r="H195" i="6"/>
  <c r="H129" i="6"/>
  <c r="H15" i="6"/>
  <c r="H227" i="6"/>
  <c r="H120" i="6"/>
  <c r="H29" i="6"/>
  <c r="H135" i="6"/>
  <c r="H209" i="6"/>
  <c r="H51" i="6"/>
  <c r="H159" i="6"/>
  <c r="H50" i="6"/>
  <c r="H116" i="6"/>
  <c r="H182" i="6"/>
  <c r="H69" i="6"/>
  <c r="H214" i="6"/>
  <c r="H147" i="6"/>
  <c r="H156" i="6"/>
  <c r="H112" i="6"/>
  <c r="H217" i="6"/>
  <c r="H175" i="6"/>
  <c r="H31" i="6"/>
  <c r="H121" i="6"/>
  <c r="H219" i="6"/>
  <c r="H21" i="6"/>
  <c r="H184" i="6"/>
  <c r="H125" i="6"/>
  <c r="H84" i="6"/>
  <c r="H166" i="6"/>
  <c r="H206" i="6"/>
  <c r="H139" i="6"/>
  <c r="H146" i="6"/>
  <c r="H82" i="6"/>
  <c r="H103" i="6"/>
  <c r="H78" i="6"/>
  <c r="H229" i="6"/>
  <c r="H113" i="6"/>
  <c r="H211" i="6"/>
  <c r="H226" i="6"/>
  <c r="H176" i="6"/>
  <c r="H93" i="6"/>
  <c r="H34" i="6"/>
  <c r="H132" i="6"/>
  <c r="H197" i="6"/>
  <c r="H131" i="6"/>
  <c r="H138" i="6"/>
  <c r="H80" i="6"/>
  <c r="H192" i="6"/>
  <c r="H65" i="6"/>
  <c r="H14" i="6"/>
  <c r="H105" i="6"/>
  <c r="H46" i="6"/>
  <c r="H72" i="6"/>
  <c r="H95" i="6"/>
  <c r="H27" i="6"/>
  <c r="H117" i="6"/>
  <c r="H76" i="6"/>
  <c r="H33" i="6"/>
  <c r="H123" i="6"/>
  <c r="H130" i="6"/>
  <c r="H218" i="6"/>
  <c r="H168" i="6"/>
  <c r="H57" i="6"/>
  <c r="H228" i="6"/>
  <c r="H97" i="6"/>
  <c r="H186" i="6"/>
  <c r="H62" i="6"/>
  <c r="H87" i="6"/>
  <c r="H224" i="6"/>
  <c r="H85" i="6"/>
  <c r="H68" i="6"/>
  <c r="H181" i="6"/>
  <c r="H115" i="6"/>
  <c r="H178" i="6"/>
  <c r="H19" i="6"/>
  <c r="H155" i="6"/>
  <c r="H54" i="6"/>
  <c r="H208" i="6"/>
  <c r="H174" i="6"/>
  <c r="H162" i="6"/>
  <c r="H216" i="6"/>
  <c r="H145" i="6"/>
  <c r="H45" i="6"/>
  <c r="H191" i="6"/>
  <c r="H133" i="6"/>
  <c r="H17" i="6"/>
  <c r="H202" i="6"/>
  <c r="H48" i="6"/>
  <c r="H89" i="6"/>
  <c r="H169" i="6"/>
  <c r="H158" i="6"/>
  <c r="H205" i="6"/>
  <c r="H173" i="6"/>
  <c r="H185" i="6"/>
  <c r="H40" i="6"/>
  <c r="H81" i="6"/>
  <c r="H161" i="6"/>
  <c r="H203" i="6"/>
  <c r="H52" i="6"/>
  <c r="H30" i="6"/>
  <c r="H61" i="6"/>
  <c r="H180" i="6"/>
  <c r="H56" i="6"/>
  <c r="H36" i="6"/>
  <c r="H122" i="6"/>
  <c r="H220" i="6"/>
  <c r="H126" i="6"/>
  <c r="H109" i="6"/>
  <c r="H114" i="6"/>
  <c r="H142" i="6"/>
  <c r="H212" i="6"/>
  <c r="H154" i="6"/>
  <c r="H110" i="6"/>
  <c r="H77" i="6"/>
  <c r="H124" i="6"/>
  <c r="H107" i="6"/>
  <c r="H64" i="6"/>
  <c r="H42" i="6"/>
  <c r="H44" i="6"/>
  <c r="H22" i="6"/>
  <c r="H198" i="6"/>
  <c r="H152" i="6"/>
  <c r="H170" i="6"/>
  <c r="H232" i="6"/>
</calcChain>
</file>

<file path=xl/sharedStrings.xml><?xml version="1.0" encoding="utf-8"?>
<sst xmlns="http://schemas.openxmlformats.org/spreadsheetml/2006/main" count="927" uniqueCount="537">
  <si>
    <t>ITEM</t>
  </si>
  <si>
    <t>DESCRIÇÃO</t>
  </si>
  <si>
    <t>M2</t>
  </si>
  <si>
    <t>M</t>
  </si>
  <si>
    <t>UND</t>
  </si>
  <si>
    <t>M3</t>
  </si>
  <si>
    <t>DRENAGEM PLUVIAL</t>
  </si>
  <si>
    <t>EM TABUA, INCLUSIVE DESFORMA</t>
  </si>
  <si>
    <t>ALA DE REDE TUBULAR</t>
  </si>
  <si>
    <t>DUPLA</t>
  </si>
  <si>
    <t>CONJUNTO QUADRO E GRELHA PARA BOCA DE LOBO</t>
  </si>
  <si>
    <t>CANTONEIRA PARA BOCA DE LOBO</t>
  </si>
  <si>
    <t>TAMPAO DE POÇO DE VISITA</t>
  </si>
  <si>
    <t>FERRO FUNDIDO NODULAR</t>
  </si>
  <si>
    <t>01.01</t>
  </si>
  <si>
    <t>01.01.01</t>
  </si>
  <si>
    <t>02.01.01</t>
  </si>
  <si>
    <t>02.01.02</t>
  </si>
  <si>
    <t>02.01.03</t>
  </si>
  <si>
    <t>02.01.04</t>
  </si>
  <si>
    <t>02.01.05</t>
  </si>
  <si>
    <t>02.01.06</t>
  </si>
  <si>
    <t>EXECUÇÃO DE PAVIMENTO EM PEDRAS POLIÉDRICAS, REJUNTAMENTO COM PÓ DE PEDRA AF_05/2020</t>
  </si>
  <si>
    <t>ADMINISTRAÇÃO DA OBRA - SERVIÇOS TÉCNICOS/VEÍCULOS</t>
  </si>
  <si>
    <t>ENGENHEIRO CIVIL DE OBRA PLENO COM ENCARGOS COMPLEMENTARES</t>
  </si>
  <si>
    <t>TÉCNICO DE LABORATÓRIO E CAMPO DE CONSTRUÇÃO COM ENCARGOS COMPLEMENTARES</t>
  </si>
  <si>
    <t>H</t>
  </si>
  <si>
    <t>TOPOGRAFO COM ENCARGOS COMPLEMENTARES</t>
  </si>
  <si>
    <t>AUXILIAR DE TOPOGRAFO COM ENCARGOS COMPLEMENTARES</t>
  </si>
  <si>
    <t>TECNICO EM SEGURANÇA DO TRABALHO COM ENCARGOS COMPLEMENTARES</t>
  </si>
  <si>
    <t>ENCARREGADO GERAL DE OBRAS COM ENCARGOS COMPLEMENTARES</t>
  </si>
  <si>
    <t>ALMOXARIFE COM ENCARGOS COMPLEMENTARES</t>
  </si>
  <si>
    <t>APONTADOR OU APROPRIADOR COM ENCARGOS COMPLEMENTARES</t>
  </si>
  <si>
    <t>OBRAS COMPLEMENTARES</t>
  </si>
  <si>
    <t>FONTE</t>
  </si>
  <si>
    <t>CÓDIGO</t>
  </si>
  <si>
    <t>02.00</t>
  </si>
  <si>
    <t>02.01.08</t>
  </si>
  <si>
    <t>02.01.09</t>
  </si>
  <si>
    <t>02.01.10</t>
  </si>
  <si>
    <t>02.01.12</t>
  </si>
  <si>
    <t>03.00</t>
  </si>
  <si>
    <t>INSTALAÇÕES PROVISÓRIAS</t>
  </si>
  <si>
    <t>SUDECAP</t>
  </si>
  <si>
    <t>SETOP</t>
  </si>
  <si>
    <t>PLACA DE OBRA</t>
  </si>
  <si>
    <t>SINAPI</t>
  </si>
  <si>
    <t>DN=  400 MM</t>
  </si>
  <si>
    <t>DN=  600 MM</t>
  </si>
  <si>
    <t>DN=  800 MM</t>
  </si>
  <si>
    <t>DN= 1000 MM</t>
  </si>
  <si>
    <t>REDE TUB. CONCRETO CIMENTO ARI PLUS RS CLASSE PA-2</t>
  </si>
  <si>
    <t>D=  600 MM</t>
  </si>
  <si>
    <t>D=  800 MM</t>
  </si>
  <si>
    <t>D= 1000 MM</t>
  </si>
  <si>
    <t>CAIXA PARA BOCA LOBO</t>
  </si>
  <si>
    <t>SIMPLES</t>
  </si>
  <si>
    <t>ALTEAMENTO DE CAIXA PARA BOCA DE LOBO</t>
  </si>
  <si>
    <t>TIPO B (CONCRETO) - PADRAO SUDECAP</t>
  </si>
  <si>
    <t>CAIXA DE PASSAGEM TIPO B - PADRAO SUDECAP</t>
  </si>
  <si>
    <t>POÇO DE VISITA TIPO B - PADRAO SUDECAP</t>
  </si>
  <si>
    <t>CHAMINE DE POÇO DE VISITA - PADRAO SUDECAP</t>
  </si>
  <si>
    <t>TIPO B-ANEL CONCRETO CA-1, C/ DEGRAUS EM AÇO CA 25</t>
  </si>
  <si>
    <t>ALTEAMENTO DE TAMPAO DE PV EM ATE 20 CM</t>
  </si>
  <si>
    <t>DESCIDA D'AGUA TIPO DEGRAU - PADRAO SUDECAP</t>
  </si>
  <si>
    <t>DRENO - PADRAO SUDECAP</t>
  </si>
  <si>
    <t>DRENO - PADRÃO SUDECAP TIPO B - MANTA DRENANTE, BRITA 3, TUBO PERFURADO EM PVC DN 160MM, L=50CM</t>
  </si>
  <si>
    <t>05.01</t>
  </si>
  <si>
    <t>05.01.01</t>
  </si>
  <si>
    <t>05.01.02</t>
  </si>
  <si>
    <t>05.01.03</t>
  </si>
  <si>
    <t>05.01.04</t>
  </si>
  <si>
    <t>05.02</t>
  </si>
  <si>
    <t>05.03</t>
  </si>
  <si>
    <t>05.03.01</t>
  </si>
  <si>
    <t>05.03.02</t>
  </si>
  <si>
    <t>05.03.03</t>
  </si>
  <si>
    <t>05.04</t>
  </si>
  <si>
    <t>05.04.01</t>
  </si>
  <si>
    <t>19.05.01</t>
  </si>
  <si>
    <t>19.05.03</t>
  </si>
  <si>
    <t>19.05.05</t>
  </si>
  <si>
    <t>19.05.07</t>
  </si>
  <si>
    <t>19.07.01</t>
  </si>
  <si>
    <t>19.08.01</t>
  </si>
  <si>
    <t>19.10.03</t>
  </si>
  <si>
    <t>19.10.05</t>
  </si>
  <si>
    <t>19.10.07</t>
  </si>
  <si>
    <t>19.13.02</t>
  </si>
  <si>
    <t>19.14.02</t>
  </si>
  <si>
    <t>19.16.03</t>
  </si>
  <si>
    <t>19.16.05</t>
  </si>
  <si>
    <t>19.16.07</t>
  </si>
  <si>
    <t>19.19.03</t>
  </si>
  <si>
    <t>19.19.05</t>
  </si>
  <si>
    <t>19.19.07</t>
  </si>
  <si>
    <t>19.21.02</t>
  </si>
  <si>
    <t>19.22.02</t>
  </si>
  <si>
    <t>19.22.04</t>
  </si>
  <si>
    <t>19.23.03</t>
  </si>
  <si>
    <t>19.23.05</t>
  </si>
  <si>
    <t>19.23.07</t>
  </si>
  <si>
    <t>19.25.02</t>
  </si>
  <si>
    <t>UN</t>
  </si>
  <si>
    <t>MOVIMENTAÇÃO DE TERRA</t>
  </si>
  <si>
    <t>06.00</t>
  </si>
  <si>
    <t>06.01.01</t>
  </si>
  <si>
    <t>06.01.02</t>
  </si>
  <si>
    <t>06.01.03</t>
  </si>
  <si>
    <t>06.01.04</t>
  </si>
  <si>
    <t>06.01.05</t>
  </si>
  <si>
    <t>06.01.06</t>
  </si>
  <si>
    <t>06.01.07</t>
  </si>
  <si>
    <t>COMPACTAÇÃO DE ATERRO A 95% PROCTOR NORMAL</t>
  </si>
  <si>
    <t>COMPACTAÇÃO DE ATERRO A 100% PROCTOR NORMAL</t>
  </si>
  <si>
    <t>EXECUÇÃO DE PAVIMENTO COM APLICAÇÃO DE CONCRETO ASFÁLTICO, CAMADA DE ROLAMENTO - EXCLUSIVE CARGA E TRANSPORTE</t>
  </si>
  <si>
    <t>07.00</t>
  </si>
  <si>
    <t>OBRAS VIÁRIAS (MICRO REVESTIMENTO ASFÁLTICO)</t>
  </si>
  <si>
    <t>LIMPEZA DE SUPERFICIES COM JATO DE ALTA PRESSAO DE AR E AGUA</t>
  </si>
  <si>
    <t>m2</t>
  </si>
  <si>
    <t xml:space="preserve">OBRAS VIÁRIAS </t>
  </si>
  <si>
    <t>OBRAS VIÁRIAS (RECAPEAMENTO)</t>
  </si>
  <si>
    <t>OBRAS VIÁRIAS (PAVIMENTAÇÃO MANUAL - ESPESSURA 5 CM)</t>
  </si>
  <si>
    <t>MANUTENÇÃO DE VIAS - EQUIPAMENTOS</t>
  </si>
  <si>
    <t>50.32.08</t>
  </si>
  <si>
    <t>50.20.06</t>
  </si>
  <si>
    <t>50.36.10</t>
  </si>
  <si>
    <t>50.13.44</t>
  </si>
  <si>
    <t>50.10.50</t>
  </si>
  <si>
    <t>50.10.08</t>
  </si>
  <si>
    <t>08.00</t>
  </si>
  <si>
    <t>SINALIZAÇÃO HORIZONTAL/VERTICAL</t>
  </si>
  <si>
    <t>PINTURA DE SINALIZAÇÃO VERTICAL DE SEGURANÇA, FAIXAS AMARELA E PRETA, APLICAÇÃO MANUAL, 2 DEMÃOS. AF_05/2021</t>
  </si>
  <si>
    <t>01.00</t>
  </si>
  <si>
    <t>03.01</t>
  </si>
  <si>
    <t>03.03</t>
  </si>
  <si>
    <t>04.00</t>
  </si>
  <si>
    <t>04.01</t>
  </si>
  <si>
    <t>04.01.01</t>
  </si>
  <si>
    <t>04.01.03</t>
  </si>
  <si>
    <t>04.02</t>
  </si>
  <si>
    <t>04.02.01</t>
  </si>
  <si>
    <t>05.00</t>
  </si>
  <si>
    <t>05.02.01</t>
  </si>
  <si>
    <t>06.01.08</t>
  </si>
  <si>
    <t>06.01.09</t>
  </si>
  <si>
    <t>06.01.10</t>
  </si>
  <si>
    <t>06.01.15</t>
  </si>
  <si>
    <t>06.01.16</t>
  </si>
  <si>
    <t>06.01.17</t>
  </si>
  <si>
    <t>06.01.18</t>
  </si>
  <si>
    <t>09.00</t>
  </si>
  <si>
    <t>MOBILIZAÇÃO E DESMOBILIZAÇÃO</t>
  </si>
  <si>
    <t>OBRAS COM VALORES ACIMA DE 3.000.000,01</t>
  </si>
  <si>
    <t>%</t>
  </si>
  <si>
    <t>CHP/ROLO VIBRATÓRIO PÉ DE CARNEIRO 100HP PESO OPERACIONAL 11000KG OU EQUIVALENTE</t>
  </si>
  <si>
    <t>CHP/ROLO VIBRATÓRIO LISO 80HP PESO OPERACIONAL 7000KG LARGURA 1,68M OU EQUIVALENTE</t>
  </si>
  <si>
    <t>50.13.42</t>
  </si>
  <si>
    <t>04.01.02</t>
  </si>
  <si>
    <t>04.02.02</t>
  </si>
  <si>
    <t>05.05</t>
  </si>
  <si>
    <t>05.05.01</t>
  </si>
  <si>
    <t>05.06</t>
  </si>
  <si>
    <t>05.06.01</t>
  </si>
  <si>
    <t>05.06.02</t>
  </si>
  <si>
    <t>05.06.03</t>
  </si>
  <si>
    <t>05.07</t>
  </si>
  <si>
    <t>05.07.01</t>
  </si>
  <si>
    <t>05.07.02</t>
  </si>
  <si>
    <t>05.08</t>
  </si>
  <si>
    <t>05.08.01</t>
  </si>
  <si>
    <t>05.08.02</t>
  </si>
  <si>
    <t>05.10</t>
  </si>
  <si>
    <t>05.11</t>
  </si>
  <si>
    <t>05.11.01</t>
  </si>
  <si>
    <t>05.11.02</t>
  </si>
  <si>
    <t>05.11.03</t>
  </si>
  <si>
    <t>05.12</t>
  </si>
  <si>
    <t>05.12.01</t>
  </si>
  <si>
    <t>05.12.02</t>
  </si>
  <si>
    <t>05.12.03</t>
  </si>
  <si>
    <t>05.13</t>
  </si>
  <si>
    <t>05.13.01</t>
  </si>
  <si>
    <t>05.14</t>
  </si>
  <si>
    <t>05.14.01</t>
  </si>
  <si>
    <t>05.14.02</t>
  </si>
  <si>
    <t>05.15</t>
  </si>
  <si>
    <t>05.15.01</t>
  </si>
  <si>
    <t>05.15.02</t>
  </si>
  <si>
    <t>05.15.03</t>
  </si>
  <si>
    <t>05.16</t>
  </si>
  <si>
    <t>05.16.01</t>
  </si>
  <si>
    <t>05.16.02</t>
  </si>
  <si>
    <t>05.16.03</t>
  </si>
  <si>
    <t>05.17</t>
  </si>
  <si>
    <t>05.17.01</t>
  </si>
  <si>
    <t>05.09</t>
  </si>
  <si>
    <t>06.01.11</t>
  </si>
  <si>
    <t>06.01.12</t>
  </si>
  <si>
    <t>06.01.13</t>
  </si>
  <si>
    <t>06.01.14</t>
  </si>
  <si>
    <t>06.02</t>
  </si>
  <si>
    <t>06.02.01</t>
  </si>
  <si>
    <t>06.02.02</t>
  </si>
  <si>
    <t>06.02.05</t>
  </si>
  <si>
    <t>06.02.06</t>
  </si>
  <si>
    <t>06.02.07</t>
  </si>
  <si>
    <t>06.03</t>
  </si>
  <si>
    <t>06.03.01</t>
  </si>
  <si>
    <t>06.03.02</t>
  </si>
  <si>
    <t>06.03.03</t>
  </si>
  <si>
    <t>06.03.04</t>
  </si>
  <si>
    <t>06.03.05</t>
  </si>
  <si>
    <t>06.03.06</t>
  </si>
  <si>
    <t>06.04</t>
  </si>
  <si>
    <t>06.04.01</t>
  </si>
  <si>
    <t>06.04.02</t>
  </si>
  <si>
    <t>06.04.03</t>
  </si>
  <si>
    <t>06.04.04</t>
  </si>
  <si>
    <t>06.04.05</t>
  </si>
  <si>
    <t>06.01</t>
  </si>
  <si>
    <t>09.01.01</t>
  </si>
  <si>
    <t>09.01.02</t>
  </si>
  <si>
    <t>09.01.03</t>
  </si>
  <si>
    <t>09.01.06</t>
  </si>
  <si>
    <t>09.02.01</t>
  </si>
  <si>
    <t>09.02.02</t>
  </si>
  <si>
    <t>09.02.03</t>
  </si>
  <si>
    <t>09.02.04</t>
  </si>
  <si>
    <t>10.00</t>
  </si>
  <si>
    <t>10.01</t>
  </si>
  <si>
    <t>SINAPI-I</t>
  </si>
  <si>
    <t>VIGIA NOTURNO</t>
  </si>
  <si>
    <t>UNID</t>
  </si>
  <si>
    <t>ED-48491</t>
  </si>
  <si>
    <t>09.02.05</t>
  </si>
  <si>
    <t>06.01.19</t>
  </si>
  <si>
    <t>M3XKM</t>
  </si>
  <si>
    <t>ED-51112</t>
  </si>
  <si>
    <t>ESCAVAÇÃO MECÂNICA DE VALAS COM DESCARGA LATERAL 1,50 M &lt; H &lt;= 3,00 M</t>
  </si>
  <si>
    <t>ED-51121</t>
  </si>
  <si>
    <t>REATERRO COMPACTADO DE VALA COM EQUIPAMENTO PLACA VIBRATÓRIA</t>
  </si>
  <si>
    <t>PREPARO DE FUNDO DE VALA COM LARGURA MENOR QUE 1,5 M (ACERTO DO SOLO NATURAL). AF_08/2020</t>
  </si>
  <si>
    <t>06.03.07</t>
  </si>
  <si>
    <t>EXECUÇÃO DE PAVIMENTO COM APLICAÇÃO DE CONCRETO ASFÁLTICO, CAMADA DE BINDER - EXCLUSIVE CARGA E TRANSPORTE. AF_11/2019</t>
  </si>
  <si>
    <t>ED-49812</t>
  </si>
  <si>
    <t>LASTRO DE CONCRETO MAGRO, INCLUSIVE TRANSPORTE, LANÇAMENTO E ADENSAMENTO</t>
  </si>
  <si>
    <t>PLACA EM AÇO - PELÍCULA I + III - FORNECIMENTO E IMPLANTAÇÃO</t>
  </si>
  <si>
    <t>ED-28427</t>
  </si>
  <si>
    <t>CONCRETO - TRAÇO 1:3:6, INCLUSIVE LANÇAMENTO</t>
  </si>
  <si>
    <t>ED-49813</t>
  </si>
  <si>
    <t>ED-49814</t>
  </si>
  <si>
    <t>LASTRO DE BRITA 2 OU 3 APILOADO MANUALMENTE</t>
  </si>
  <si>
    <t>LASTRO DE AREIA</t>
  </si>
  <si>
    <t xml:space="preserve"> BERÇO, CONTRA-BERÇO DE REDE TUBULAR</t>
  </si>
  <si>
    <t>LASTRO DE AREIA, BRITA E CONCRETO</t>
  </si>
  <si>
    <t>FORMA PARA BERÇO E CONTRA-BERÇO</t>
  </si>
  <si>
    <t>ENRRONCAMENTO</t>
  </si>
  <si>
    <t>ENROCAMENTO COM PEDRA DE MÃO ARRUMADA, INCLUSIVE FORNECIMENTO</t>
  </si>
  <si>
    <t>ED-49541</t>
  </si>
  <si>
    <t>50.20.20</t>
  </si>
  <si>
    <t>50.11.28</t>
  </si>
  <si>
    <t>EXECUÇÃO DE PASSEIO (CALÇADA) OU PISO DE CONCRETO COM CONCRETO MOLDADO IN LOCO, USINADO, ACABAMENTO CONVENCIONAL, NÃO ARMADO. AF_07/2016</t>
  </si>
  <si>
    <t>EXECUÇÃO DE SARJETA DE CONCRETO USINADO, MOLDADA IN LOCO EM TRECHO RETO, 45 CM BASE X 10 CM ALTURA. AF_06/2016</t>
  </si>
  <si>
    <t>EXECUÇÃO DE SARJETA DE CONCRETO USINADO, MOLDADA IN LOCO EM TRECHO RETO, 30 CM BASE X 10 CM ALTURA. AF_06/2016</t>
  </si>
  <si>
    <t>SICRO</t>
  </si>
  <si>
    <t>OBRAS DE CONTENÇÃO</t>
  </si>
  <si>
    <t>02.01.07</t>
  </si>
  <si>
    <t>03.02</t>
  </si>
  <si>
    <t>05.09.01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</si>
  <si>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</si>
  <si>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</si>
  <si>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</si>
  <si>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</si>
  <si>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</si>
  <si>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</si>
  <si>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</si>
  <si>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</si>
  <si>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08.01</t>
  </si>
  <si>
    <t>08.02</t>
  </si>
  <si>
    <t>08.03</t>
  </si>
  <si>
    <t>08.04</t>
  </si>
  <si>
    <t>08.05</t>
  </si>
  <si>
    <t>08.06</t>
  </si>
  <si>
    <t>08.07</t>
  </si>
  <si>
    <t>GUIA (MEIO-FIO) CONCRETO, MOLDADA IN LOCO EM TRECHO RETO COM EXTRUSORA, 13 CM BASE X 22 CM ALTURA. AF_06/2016</t>
  </si>
  <si>
    <t>ASSENTAMENTO DE GUIA (MEIO-FIO) EM TRECHO CURVO, CONFECCIONADA EM CONCRETO PRÉ-FABRICADO, DIMENSÕES 100X15X13X20 CM (COMPRIMENTO X BASE INFERIOR X BASE SUPERIOR X ALTURA), PARA URBANIZAÇÃO INTERNA DE EMPREENDIMENTOS. AF_06/2016</t>
  </si>
  <si>
    <t>19.11.03</t>
  </si>
  <si>
    <t>19.11.04</t>
  </si>
  <si>
    <t>19.12.03</t>
  </si>
  <si>
    <t>19.12.04</t>
  </si>
  <si>
    <t>05.10.01</t>
  </si>
  <si>
    <t>45.01.03</t>
  </si>
  <si>
    <t>LOCAÇÃO VEICULO TIPO PICAPE LEVE C/ SEGURO SEM COMBUSTÍVEL</t>
  </si>
  <si>
    <t>MES</t>
  </si>
  <si>
    <t>ED-50276</t>
  </si>
  <si>
    <t>ED-50274</t>
  </si>
  <si>
    <t>LOCAÇÃO TOPOGRÁFICA ACIMA DE CINQUENTA (50) PONTOS REFERENCIAIS, INCLUSIVE ESTACA (PIQUETE) DE MARCAÇÃO</t>
  </si>
  <si>
    <t>LOCAÇÃO TOPOGRÁFICA PARA ATÉ VINTE (20) PONTOS REFERENCIAIS, INCLUSIVE ESTACA (PIQUETE) DE MARCAÇÃO</t>
  </si>
  <si>
    <t>RO-00001</t>
  </si>
  <si>
    <t>DESMATAMENTO, DESTOCAMENTO, LIMPEZA DE ÁREA E ESTOCAGEM DO MATERIAL DE LIMPEZA COM ÁRVORES DE DIÂMETRO ATÉ 0,15 M (EXCLUI CARGA ETRANSPORTE PARA BOTA-FORA)</t>
  </si>
  <si>
    <t>RO-00055</t>
  </si>
  <si>
    <t>RO-00056</t>
  </si>
  <si>
    <t>RO-00057</t>
  </si>
  <si>
    <t>RO-00096</t>
  </si>
  <si>
    <t>RO-00135</t>
  </si>
  <si>
    <t>RO-00206</t>
  </si>
  <si>
    <t>RO-00214</t>
  </si>
  <si>
    <t>RO-00215</t>
  </si>
  <si>
    <t>RO-00217</t>
  </si>
  <si>
    <t>RO-00213</t>
  </si>
  <si>
    <t>RO-00003</t>
  </si>
  <si>
    <t>RO-00004</t>
  </si>
  <si>
    <t>ED-49540</t>
  </si>
  <si>
    <t>ESCAVAÇÃO, CARGA E TRANSPORTE DE MATERIAL DE 1ª CATEGORIA - EXECUTADO COM ESCAVADEIRA DE 1,40 M³ E CAMINHÃO BASCULANTE DE 12 M³ E COM CAMINHO DE SERVIÇO EM LEITO NATURAL - DMT DE 1.800 A 2.000 M</t>
  </si>
  <si>
    <t>ESCAVAÇÃO, CARGA E TRANSPORTE DE MATERIAL DE 1ª CATEGORIA - EXECUTADO COM ESCAVADEIRA DE 1,40 M³ E CAMINHÃO BASCULANTE DE 12 M³ E COM CAMINHO DE SERVIÇO EM LEITO NATURAL - DMT DE 2.000 A 2.500 M</t>
  </si>
  <si>
    <t>ESCAVAÇÃO, CARGA E TRANSPORTE DE MATERIAL DE 1ª CATEGORIA - EXECUTADO COM ESCAVADEIRA DE 1,40 M³ E CAMINHÃO BASCULANTE DE 12 M³ E COM CAMINHO DE SERVIÇO EM LEITO NATURAL - DMT DE 2.500 A 3.000 M</t>
  </si>
  <si>
    <t>ESCAVAÇÃO, CARGA, DESCARGA, ESPALHAMENTO E TRANSPORTE DE MATERIAL DE 3ª CATEGORIA. DISTÂNCIA MÉDIA DE TRANSPORTE DE 2.001 A 2.500 M</t>
  </si>
  <si>
    <t>DESMONTE DE MATERIAL DE 3ª CATEGORIA A FRIO COM ARGAMASSA EXPANSIVA A CÉU ABERTO</t>
  </si>
  <si>
    <t>COMPACTAÇÃO DE ATERROS A 100% DO PROCTOR INTERMEDIÁRIO (INCLUI ESPALHAMENTO)</t>
  </si>
  <si>
    <t>ESCALONAMENTO DE TALUDES DE ATERRO</t>
  </si>
  <si>
    <t>DESTOCAMENTO DE ÁRVORES COM DIÂMETRO DE 0,15 A 0,30 M (EXCLUI CARGA E TRANSPORTE PARA BOTA-FORA)</t>
  </si>
  <si>
    <t>DESTOCAMENTO DE ÁRVORES COM DIÂMETRO MAIOR QUE 0,30 M (EXCLUI CARGA E TRANSPORTE PARA BOTA-FORA)</t>
  </si>
  <si>
    <t>HIDROSSEMEADURA</t>
  </si>
  <si>
    <t>REVESTIMENTO VEGETAL COM GRAMA EM MUDAS EM SUPERFÍCIES INCLINADAS</t>
  </si>
  <si>
    <t>ENROCAMENTO MANUAL COM PEDRA DE MÃO ARRUMADA, INCLUSIVE FORNECIMENTO, EXCLUSIVE REJUNTAMENTO COM ARGAMASSA</t>
  </si>
  <si>
    <t>ENROCAMENTO MANUAL COM PEDRA DE MÃO JOGADA, INCLUSIVE FORNECIMENTO</t>
  </si>
  <si>
    <t>ESCAVAÇÃO HORIZONTAL EM SOLO DE 1A CATEGORIA COM TRATOR DE ESTEIRAS (100HP/LÂMINA: 2,19M3). AF_07/2020</t>
  </si>
  <si>
    <t>CARGA, MANOBRA E DESCARGA DE SOLOS E MATERIAIS GRANULARES EM CAMINHÃO BASCULANTE 10 M³ - CARGA COM ESCAVADEIRA HIDRÁULICA (CAÇAMBA DE 1,20 M³ / 155 HP) E DESCARGA LIVRE (UNIDADE: M3). AF_07/2020</t>
  </si>
  <si>
    <t>TRANSPORTE COM CAMINHÃO BASCULANTE DE 6 M³, EM VIA URBANA EM LEITO NATURAL (UNIDADE: M3XKM). AF_07/2020</t>
  </si>
  <si>
    <t>ESPALHAMENTO DE MATERIAL COM TRATOR DE ESTEIRAS. AF_11/2019</t>
  </si>
  <si>
    <t>LIMPEZA / DESTOCAMENTO</t>
  </si>
  <si>
    <t>ESCAVAÇÃO MECANIZADA</t>
  </si>
  <si>
    <t>COMPACTAÇÃO DE ATERRO</t>
  </si>
  <si>
    <t>SERVIÇOS COMPLEMENTARES</t>
  </si>
  <si>
    <t>CONTENÇÕES</t>
  </si>
  <si>
    <t>MURO GABIÃO</t>
  </si>
  <si>
    <t>MURO DE GABIÃO, ENCHIMENTO COM PEDRA DE MÃO TIPO RACHÃO, DE GRAVIDADE,COM GAIOLAS DE COMPRIMENTO IGUAL A 2 M, PARA MUROS COM ALTURA MENOR OU IGUAL A 4 M - FORNECIMENTO E EXECUÇÃO. AF_03/2024</t>
  </si>
  <si>
    <t>MURO DE GABIÃO, ENCHIMENTO COM PEDRA DE MÃO TIPO RACHÃO, DE GRAVIDADE,COM GAIOLAS DE COMPRIMENTO IGUAL A 2 M, PARA MUROS COM ALTURA MAIOR QUE 4 M E MENOR OU IGUAL A 6 M - FORNECIMENTO E EXECUÇÃO. AF_03/2024</t>
  </si>
  <si>
    <t>MURO DE GABIÃO, ENCHIMENTO COM PEDRA DE MÃO TIPO RACHÃO, DE GRAVIDADE,COM GAIOLAS DE COMPRIMENTO IGUAL A 2 M, PARA MUROS COM ALTURA MAIOR QUE 6 M E MENOR OU IGUAL A 10 M - FORNECIMENTO E EXECUÇÃO. AF_03/2024</t>
  </si>
  <si>
    <t>19.25.01</t>
  </si>
  <si>
    <t>19.25.03</t>
  </si>
  <si>
    <t>DRENO PADRÃO SUDECAP TIPO A - AREIA GROSSA, BRITA 2 E TUBO PERFURADO EM PVC DN 200MM, L=50CM</t>
  </si>
  <si>
    <t>DRENO DE TALVEGUE TIPO A (BRITA E MANTA DRENANTE)</t>
  </si>
  <si>
    <t>ED-51117</t>
  </si>
  <si>
    <t>RO-00218</t>
  </si>
  <si>
    <t>RO-00219</t>
  </si>
  <si>
    <t>ESCAVAÇÃO MANUAL DE VALAS EM SOLO, COM ALTURA DE 0 A 1,50 M</t>
  </si>
  <si>
    <t>ESCAVAÇÃO MANUAL DE VALAS EM SOLO, COM ALTURA DE 1,50 M A 3,00 M</t>
  </si>
  <si>
    <t>TRANSPORTE COM CAMINHÃO BASCULANTE DE 10 M³, EM VIA URBANA PAVIMENTADA, DMT ATÉ 30 KM (UNIDADE: M3XKM). AF_07/2020</t>
  </si>
  <si>
    <t>OBRAS VIÁRIAS (IMPLANTAÇÃO DE RUAS)</t>
  </si>
  <si>
    <t>RO-00270</t>
  </si>
  <si>
    <t>REFORÇO DO SUBLEITO COM MATERIAL DE JAZIDA - COMPACTADO NA ENERGIA INTERMEDIÁRIA (EXECUÇÃO, INCLUÍDO ESCAVAÇÃO E CARGA DO MATERIAL DE JAZIDA, EXCLUI O TRANSPORTE)</t>
  </si>
  <si>
    <t>REGULARIZAÇÃO E COMPACTAÇÃO DE SUBLEITO DE SOLO PREDOMINANTEMENTE ARGILOSO. AF_11/2019</t>
  </si>
  <si>
    <t>PEDRA BRITADA N. 1 (9,5 A 19 MM) POSTO PEDREIRA/FORNECEDOR, SEM FRETE</t>
  </si>
  <si>
    <t>TRANSPORTE COM CAMINHÃO BASCULANTE DE 10 M³, EM VIA URBANA EM LEITO NATURAL (UNIDADE: M3XKM). AF_07/2020</t>
  </si>
  <si>
    <t>TRANSPORTE COM CAMINHÃO BASCULANTE DE 10 M³, EM VIA URBANA PAVIMENTADA, ADICIONAL PARA DMT EXCEDENTE A 30 KM (UNIDADE: M3XKM). AF_07/2020</t>
  </si>
  <si>
    <t>20.11.05</t>
  </si>
  <si>
    <t>IMPRIMAÇÃO COM EMULSÃO ASFÁLTICA - EAI, LIMPEZA MANUAL</t>
  </si>
  <si>
    <t>TRANSPORTE COM CAMINHÃO TANQUE DE TRANSPORTE DE MATERIAL ASFÁLTICO DE 30000 L, EM VIA URBANA PAVIMENTADA, DMT ATÉ 30KM (UNIDADE: TXKM). AF_07/2020</t>
  </si>
  <si>
    <t>TXKM</t>
  </si>
  <si>
    <t>TRANSPORTE COM CAMINHÃO TANQUE DE TRANSPORTE DE MATERIAL ASFÁLTICO DE30000 L, EM VIA URBANA PAVIMENTADA, ADICIONAL PARA DMT EXCEDENTE A 30KM (UNIDADE: TXKM). AF_07/2020</t>
  </si>
  <si>
    <t>CARGA DE MISTURA ASFÁLTICA EM CAMINHÃO BASCULANTE 10 M³ (UNIDADE: M3). AF_07/2020</t>
  </si>
  <si>
    <t>TRANSPORTE COM CAMINHÃO CARROCERIA 9T, EM VIA URBANA EM LEITO NATURAL(UNIDADE: TXKM). AF_07/2020</t>
  </si>
  <si>
    <t>TRANSPORTE COM CAMINHÃO CARROCERIA 9T, EM VIA URBANA PAVIMENTADA, DMTATÉ 30KM (UNIDADE: TXKM). AF_07/2020</t>
  </si>
  <si>
    <t>TRANSPORTE COM CAMINHÃO CARROCERIA 9T, EM VIA URBANA PAVIMENTADA, ADICIONAL PARA DMT EXCEDENTE A 30 KM (UNIDADE: TXKM). AF_07/2020</t>
  </si>
  <si>
    <t>Emulsão asfáltica com polímero - RC-1C-E</t>
  </si>
  <si>
    <t>Cotação 01</t>
  </si>
  <si>
    <t>COTAÇÂO</t>
  </si>
  <si>
    <t>Tn</t>
  </si>
  <si>
    <t>Microrrevestimento a frio com emulsão modificada com polímero de 1,5 cm - faixa III - brita comercial</t>
  </si>
  <si>
    <t>Transporte com caminhão basculante de 10 m³ - rodovia pavimentada - Agregados</t>
  </si>
  <si>
    <t>Tnxkm</t>
  </si>
  <si>
    <t>Transporte com caminhão carroceria de 9 t - rodovia pavimentada - Filer Calcário</t>
  </si>
  <si>
    <t>02.30.01</t>
  </si>
  <si>
    <t>20.12.01</t>
  </si>
  <si>
    <t>CARGA, MANOBRA E DESCARGA DE SOLOS E MATERIAIS GRANULARES EM CAMINHÃOBASCULANTE 10 M³ - CARGA COM PÁ CARREGADEIRA (CAÇAMBA DE 1,7 A 2,8 M³/ 128 HP) E DESCARGA LIVRE (UNIDADE: M3). AF_07/2020</t>
  </si>
  <si>
    <t>LIMPEZA DE SUPERFÍCIE COM JATO DE ALTA PRESSÃO. AF_04/2019</t>
  </si>
  <si>
    <t>CAPINA E VARRIÇAO DE PAVIMENTO EM ALVEN.POLIEDRICA</t>
  </si>
  <si>
    <t>PINTURA DE LIGAÇÃO COM RR-1C</t>
  </si>
  <si>
    <t>EXECUÇÃO DE PAVIMENTO COM APLICAÇÃO DE CONCRETO ASFÁLTICO, CAMADA DE ROLAMENTO - EXCLUSIVE CARGA E TRANSPORTE. AF_11/2019</t>
  </si>
  <si>
    <t>FRESAGEM DE PAVIMENTO ASFÁLTICO (PROFUNDIDADE ATÉ 5,0 CM) - EXCLUSIVETRANSPORTE. AF_11/2019</t>
  </si>
  <si>
    <t>68.09.20</t>
  </si>
  <si>
    <t>68.10.03</t>
  </si>
  <si>
    <t>Tapa buraco com pintura de ligação - demolição com serra corta piso</t>
  </si>
  <si>
    <t>EMULSAO ASFALTICA CATIONICA RR-1C PARA USO EM PAVIMENTACAO ASFALTICA (COLETADO NA ANP ACRESCIDO DE ICMS)</t>
  </si>
  <si>
    <t>TN</t>
  </si>
  <si>
    <t>FORNECIMENTO DE CBUQ FAIXA C COM CAP 50/70</t>
  </si>
  <si>
    <t>50.11.30</t>
  </si>
  <si>
    <t xml:space="preserve">CHP/MINI-CARREGADEIRA DE PNEUS 61HP COM VASSOURA DE 1500MM OU EQUIVALENTE </t>
  </si>
  <si>
    <t>50.36.66</t>
  </si>
  <si>
    <t>CHP/TRATOR DE PNEUS COM POTENCIA DE 105 CV, TRACAO 4 X 4, PESO COM LASTRO DE 5500 KG, OU EQUIVALENTE</t>
  </si>
  <si>
    <t>CHP/CAMINHAO TANQUE, 10000L</t>
  </si>
  <si>
    <t>50.10.68</t>
  </si>
  <si>
    <t>CHP/CAMINHAO CARROCERIA</t>
  </si>
  <si>
    <t>50.13.54</t>
  </si>
  <si>
    <t>CHP/ROLO DE PNEUS MASSA OPERACIONAL 10000KG LARGURA ROLAMENTO 1,80M E 99HP OU EQUIVALENTE</t>
  </si>
  <si>
    <t>REMOÇÃO MANUAL DE PAVIMENTO PARALELEPÍPEDO, COM REAPROVEITAMENTO, INCLUSIVE AFASTAMENTO E EMPILHAMENTO, EXCLUSIVE TRANSPORTE E RETIRADA DO MATERIAL REMOVIDO NÃO REAPROVEITÁVEL</t>
  </si>
  <si>
    <t>ED-48443</t>
  </si>
  <si>
    <t>ED-48442</t>
  </si>
  <si>
    <t>ED-48492</t>
  </si>
  <si>
    <t>ED-48476</t>
  </si>
  <si>
    <t>ED-51131</t>
  </si>
  <si>
    <t xml:space="preserve">ED-51132 </t>
  </si>
  <si>
    <t>ED-29230</t>
  </si>
  <si>
    <t>DEMOLIÇÃO MECANIZADA DE CONCRETO ARMADO, COM EQUIPAMENTO ELÉTRICO, INCLUSIVE AFASTAMENTO E EMPILHAMENTO, EXCLUSIVE TRANSPORTE E RETIRADA DO MATERIAL DEMOLIDO</t>
  </si>
  <si>
    <t>DEMOLIÇÃO MECANIZADA DE CONCRETO, SEM ARMAÇÃO, COM EQUIPAMENTO ELÉTRICO, INCLUSIVE AFASTAMENTO E EMPILHAMENTO, EXCLUSIVE TRANSPORTE E RETIRADA DO MATERIAL DEMOLIDO</t>
  </si>
  <si>
    <t>DEMOLIÇÃO MECANIZADA DE REVESTIMENTO ASFÁLTICO, COM EQUIPAMENTO PNEUMÁTICO, INCLUSIVE AFASTAMENTO E EMPILHAMENTO, EXCLUSIVE TRANSPORTE E RETIRADA DO MATERIAL DEMOLIDO</t>
  </si>
  <si>
    <t>REMOÇÃO MANUAL DE PAVIMENTAÇÃO INTERTRAVADA OU SEXTAVADO EM PRÉ-MOLDADO DE CONCRETO, COM REAPROVEITAMENTO, INCLUSIVE AFASTAMENTO E EMPILHAMENTO, EXCLUSIVE TRANSPORTE E RETIRADA DO MATERIAL REMOVIDO NÃO REAPROVEITÁVEL</t>
  </si>
  <si>
    <t>CARGA MANUAL DE MATERIAL DE QUALQUER NATUREZA SOBRE CAMINHÃO, EXCLUSIVE TRANSPORTE</t>
  </si>
  <si>
    <t>CARGA MECÂNICA DE MATERIAL DE QUALQUER NATUREZA SOBRE CAMINHÃO, EXCLUSIVE TRANSPORTE</t>
  </si>
  <si>
    <t>TRANSPORTE DE MATERIAL DE QUALQUER NATUREZA EM CAMINHÃO, DISTÂNCIA MAIOR QUE 1KM E MENOR OU IGUAL A 2KM, DENTRO DO PERÍMETRO URBANO, EXCLUSIVE CARGA, INCLUSIVE DESCARGA</t>
  </si>
  <si>
    <t>PINTURA DE EIXO VIÁRIO SOBRE ASFALTO COM TINTA RETRORREFLETIVA A BASEDE RESINA ACRÍLICA COM MICROESFERAS DE VIDRO, APLICAÇÃO MECÂNICA COM DEMARCADORA AUTOPROPELIDA. AF_05/2021</t>
  </si>
  <si>
    <t>PINTURA DE FAIXA DE PEDESTRE OU ZEBRADA COM TINTA EPÓXI, E = 30 CM, APLICAÇÃO MANUAL. AF_05/2021</t>
  </si>
  <si>
    <t>PINTURA DE SÍMBOLOS E TEXTOS COM TINTA ACRÍLICA, DEMARCAÇÃO COM FITA A</t>
  </si>
  <si>
    <t>SUPORTE METÁLICO GALVANIZADO PARA PLACAS - 2,00 X 1,00 M - FORNECIMENTO E IMPLANTAÇÃO</t>
  </si>
  <si>
    <t>TACHA REFLETIVA EM PLÁSTICO INJETADO - BIDIRECIONAL TIPO I - COM UM PINO - FORNECIMENTO E COLOCAÇÃO</t>
  </si>
  <si>
    <t>TACHA REFLETIVA EM PLÁSTICO INJETADO - MONODIRECIONAL TIPO I - COM UM PINO - FORNECIMENTO E COLOCAÇÃO</t>
  </si>
  <si>
    <t>DEFENSA SEMIMALEÁVEL SIMPLES - FORNECIMENTO E IMPLANTAÇÃO</t>
  </si>
  <si>
    <t>ED-50391</t>
  </si>
  <si>
    <t>55.10.95</t>
  </si>
  <si>
    <t>55.10.96</t>
  </si>
  <si>
    <t>VIGIA DIURNO</t>
  </si>
  <si>
    <t>02.01.11</t>
  </si>
  <si>
    <t>02.01.13</t>
  </si>
  <si>
    <t>02.01.14</t>
  </si>
  <si>
    <t>43.01.03</t>
  </si>
  <si>
    <t>EQUIPE DE TOPOGRAFIA - OBRA</t>
  </si>
  <si>
    <t>03.01.01</t>
  </si>
  <si>
    <t>03.01.02</t>
  </si>
  <si>
    <t>03.01.03</t>
  </si>
  <si>
    <t>03.02.01</t>
  </si>
  <si>
    <t>03.02.02</t>
  </si>
  <si>
    <t>03.02.03</t>
  </si>
  <si>
    <t>03.02.04</t>
  </si>
  <si>
    <t>03.02.05</t>
  </si>
  <si>
    <t>03.02.06</t>
  </si>
  <si>
    <t>03.02.07</t>
  </si>
  <si>
    <t>03.02.08</t>
  </si>
  <si>
    <t>03.02.09</t>
  </si>
  <si>
    <t>03.02.10</t>
  </si>
  <si>
    <t>03.03.01</t>
  </si>
  <si>
    <t>03.03.02</t>
  </si>
  <si>
    <t>03.03.03</t>
  </si>
  <si>
    <t>03.04</t>
  </si>
  <si>
    <t>03.04.01</t>
  </si>
  <si>
    <t>03.04.02</t>
  </si>
  <si>
    <t>03.04.04</t>
  </si>
  <si>
    <t>05.17.02</t>
  </si>
  <si>
    <t>05.17.03</t>
  </si>
  <si>
    <t>ESCAVAÇÃO MECÂNICA DE VALAS COM PROFUNDIDADE MAIOR QUE 3,0M E MENOR OU IGUAL 5,0M, INCLUSIVE CARGA EM CAMINHÃO, EXCLUSIVE TRANSPORTE E DESCARGA</t>
  </si>
  <si>
    <t>ED-29713</t>
  </si>
  <si>
    <t>ESCORAMENTO DE VALA DESCONTÍNUO, COM PRANCHAS VERTICAIS, LONGARINAS E ESTRONCAS DE MADEIRA, REAPROVEITAMENTO (3X), EXCLUSIVE ESCAVAÇÃO</t>
  </si>
  <si>
    <t>05.17.04</t>
  </si>
  <si>
    <t>05.17.05</t>
  </si>
  <si>
    <t>05.17.06</t>
  </si>
  <si>
    <t>05.17.07</t>
  </si>
  <si>
    <t>05.17.08</t>
  </si>
  <si>
    <t>05.17.09</t>
  </si>
  <si>
    <t>06.01.20</t>
  </si>
  <si>
    <t>06.01.21</t>
  </si>
  <si>
    <t>06.01.22</t>
  </si>
  <si>
    <t>06.01.23</t>
  </si>
  <si>
    <t>06.01.24</t>
  </si>
  <si>
    <t>06.01.25</t>
  </si>
  <si>
    <t>06.01.26</t>
  </si>
  <si>
    <t>06.01.27</t>
  </si>
  <si>
    <t>06.03.08</t>
  </si>
  <si>
    <t>06.03.09</t>
  </si>
  <si>
    <t>06.03.10</t>
  </si>
  <si>
    <t>06.03.11</t>
  </si>
  <si>
    <t>06.03.12</t>
  </si>
  <si>
    <t>06.03.13</t>
  </si>
  <si>
    <t>06.03.14</t>
  </si>
  <si>
    <t>06.03.15</t>
  </si>
  <si>
    <t>06.03.16</t>
  </si>
  <si>
    <t>06.03.17</t>
  </si>
  <si>
    <t>06.03.18</t>
  </si>
  <si>
    <t>06.03.19</t>
  </si>
  <si>
    <t>07.09</t>
  </si>
  <si>
    <t>07.10</t>
  </si>
  <si>
    <t>07.11</t>
  </si>
  <si>
    <t>07.12</t>
  </si>
  <si>
    <t>07.13</t>
  </si>
  <si>
    <t>CHP/ESCAVADEIRA HIDRAULICA SOBRE ESTEIRAS, CACAMBA 1,3M3, PESO OPERACIONAL 22T, POTÊNCIA BRUTA 156HP, OU EQUIVALENTE</t>
  </si>
  <si>
    <t>CHP/PÁ CARREGADEIRA 140HP CAPACIDADE CAÇAMBA 1,7M3 OU EQUIVALENTE</t>
  </si>
  <si>
    <t>CHP/RETROESCAVADEIRA TRAÇÃO 4X2, 85HP, CAÇAMBA 610MM / 0,22M3 OU EQUIVALENTE</t>
  </si>
  <si>
    <t>CHP/MOTONIVELADORA POTENCIA BASICA LIQUIDA (PRIMEIRA MARCHA) 125HP/93KW , PESO BRUTO 16T, LARGURA DA LAMINA DE 3,7 M, OU EQUIVALENTE</t>
  </si>
  <si>
    <t>CHP/TRATOR DE ESTEIRAS, POTENCIA DE 177HP/132KW, PESO OPERACIONAL DE 16,5T, COM LAMINA COM CAPACIDADE DE 3,18M3, OU EQUIVALENTE</t>
  </si>
  <si>
    <t>CHP/CAMINHAO BASCULANTE</t>
  </si>
  <si>
    <t>VALETA DE PROTEÇÃO DE CORTES COM REVESTIMENTO DE CONCRETO - VPCC 120-30 - ESCAVAÇÃO MECÂNICA - AREIA E BRITA COMERCIAIS</t>
  </si>
  <si>
    <t>VALETA DE PROTEÇÃO DE ATERROS COM REVESTIMENTO DE CONCRETO - VPAC 120-30 - ESCAVAÇÃO MECÂNICA - AREIA E BRITA COMERCIAIS</t>
  </si>
  <si>
    <t>VALETA DE PROTEÇÃO DE ATERROS COM REVESTIMENTO VEGETAL - VPAG 120-30 - ESCAVAÇÃO MECÂNICA</t>
  </si>
  <si>
    <t>VALETA DE PROTEÇÃO DE CORTES COM REVESTIMENTO VEGETAL - VPCG 120-30 - ESCAVAÇÃO MECÂNICA</t>
  </si>
  <si>
    <t>08.08</t>
  </si>
  <si>
    <t>08.09</t>
  </si>
  <si>
    <t>08.10</t>
  </si>
  <si>
    <t>08.11</t>
  </si>
  <si>
    <t>08.12</t>
  </si>
  <si>
    <t>08.13</t>
  </si>
  <si>
    <t>08.14</t>
  </si>
  <si>
    <t>08.15</t>
  </si>
  <si>
    <t>08.16</t>
  </si>
  <si>
    <t>08.17</t>
  </si>
  <si>
    <t>FORNECIMENTO E COLOCAÇÃO DE PLACA DE OBRA EM CHAPA GALVANIZADA (3,00 X 1,5 0 M) - EM CHAPA GALVANIZADA 0,26 AFIXADAS COM REBITES 540 E PARAFUSOS 3/8, EM ESTRUTURA METÁLICA VIGA U 2"ENRIJECIDA COM METALON 20 X 20, SUPORTE EM EUCALIPTO AUTOCLAVADO PINTADAS COM TINTA PVA DUAS (2) DEMÃOS</t>
  </si>
  <si>
    <t>ESCAVAÇÃO, CARGA, DESCARGA, ESPALHAMENTO E TRANSPORTE DE MATERIAL DE 2ª CATEGORIA, COM CAMINHÃO. DISTÂNCIA MÉDIA DE TRANSPORTE DE 2.001 A 2.500 M</t>
  </si>
  <si>
    <t>TRANSPORTE COM CAMINHÃO TANQUE DE TRANSPORTE DE MATERIAL ASFÁLTICO DE 30000 L, EM VIA URBANA PAVIMENTADA, ADICIONAL PARA DMT EXCEDENTE A 30KM (UNIDADE: TXKM). AF_07/2020</t>
  </si>
  <si>
    <t>EXECUÇÃO DE PAVIMENTO COM APLICAÇÃO DE CONCRETO ASFÁLTICO</t>
  </si>
  <si>
    <t>QUALIFICAÇÃO TÉCNICA</t>
  </si>
  <si>
    <t xml:space="preserve">CUSTO GERAL : </t>
  </si>
  <si>
    <t>QUANTIDADE</t>
  </si>
  <si>
    <t>UNIDADE</t>
  </si>
  <si>
    <t>PLANILHA ORÇAMENTÁRIA</t>
  </si>
  <si>
    <t>PLANILHA BASE:</t>
  </si>
  <si>
    <t xml:space="preserve">SINAPI : </t>
  </si>
  <si>
    <t>PREÇOS NÃO DESONERADOS</t>
  </si>
  <si>
    <t>ABRIL / 2024</t>
  </si>
  <si>
    <t>JULHO/ 2024</t>
  </si>
  <si>
    <t>SICRO:</t>
  </si>
  <si>
    <t>SUDECAP:</t>
  </si>
  <si>
    <t>20.06.14</t>
  </si>
  <si>
    <t>BASE ESTABILIZADA GRANULOMETRICAMENTE COM BRITA BICA CORRIDA (AGREGADO DE PEDREIRA) - PROCTOR MODIFICADO</t>
  </si>
  <si>
    <t>PAVIMENTO INTER TRAVADO EM BLOCO DE CONCRETO PISO  E= 8,0CM 35MPA C/ COLCHAO AREIA</t>
  </si>
  <si>
    <t>20.19.14</t>
  </si>
  <si>
    <t>PAVIMENTAÇÃO C/ BLOCOS DE CONCRETO (35 Mpa), ESP..= 06 cm, S/ COLCHÃO AREIA 5CM, INCLUSIVE FORNECIMENTO E TRANSPORTE DOS BLOCOS E AREIA</t>
  </si>
  <si>
    <t>20.19.10</t>
  </si>
  <si>
    <t>EXECUÇÃO DE PAVIMENTO INTERTRAVADO, ESPESSURA 10CM, FCK 40MPA, INCLUINDO FORNECIMENTO E TRANSPORTE DE TODOS OS MATERIAIS E COLCHÃO DE ASSENTAMENTO COM ESPESSURA 6CM</t>
  </si>
  <si>
    <t>ED-50420</t>
  </si>
  <si>
    <t>06.01.28</t>
  </si>
  <si>
    <t>06.01.29</t>
  </si>
  <si>
    <t>07.14</t>
  </si>
  <si>
    <t>ED-511125</t>
  </si>
  <si>
    <t>DER-MG</t>
  </si>
  <si>
    <t xml:space="preserve">TRANSPORTE DE MATERIAL  EM CAÇAMBA UTILIZANDO CAMINHÃO POLIGUINCHO </t>
  </si>
  <si>
    <t>03.04.03</t>
  </si>
  <si>
    <t>RO-00205</t>
  </si>
  <si>
    <t>DESMONTE DE MATACÕES OU BLOCO DE ROCHA POR MEIO DE EXPLOSIVOS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</si>
</sst>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10000"/>
      <name val="Calibri"/>
      <family val="2"/>
      <scheme val="minor"/>
    </font>
    <font>
      <sz val="7.5"/>
      <name val="Calibri"/>
      <family val="2"/>
      <scheme val="minor"/>
    </font>
    <font>
      <sz val="7.5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</cellStyleXfs>
  <cellXfs count="109">
    <xf numFmtId="0" fontId="0" fillId="0" borderId="0" xfId="0"/>
    <xf numFmtId="43" fontId="0" fillId="0" borderId="0" xfId="1" applyFont="1"/>
    <xf numFmtId="0" fontId="0" fillId="2" borderId="0" xfId="0" applyFill="1"/>
    <xf numFmtId="49" fontId="0" fillId="0" borderId="0" xfId="0" applyNumberFormat="1"/>
    <xf numFmtId="0" fontId="0" fillId="0" borderId="0" xfId="0" applyAlignment="1">
      <alignment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3" fontId="0" fillId="0" borderId="1" xfId="1" applyFont="1" applyFill="1" applyBorder="1" applyAlignment="1">
      <alignment horizontal="center" vertical="center"/>
    </xf>
    <xf numFmtId="43" fontId="2" fillId="0" borderId="0" xfId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0" fontId="0" fillId="2" borderId="0" xfId="2" applyNumberFormat="1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/>
    </xf>
    <xf numFmtId="43" fontId="0" fillId="0" borderId="1" xfId="1" applyFont="1" applyBorder="1" applyAlignment="1">
      <alignment vertical="center"/>
    </xf>
    <xf numFmtId="1" fontId="8" fillId="0" borderId="10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43" fontId="0" fillId="0" borderId="1" xfId="0" applyNumberForma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/>
    </xf>
    <xf numFmtId="0" fontId="7" fillId="0" borderId="1" xfId="8" applyFont="1" applyBorder="1" applyAlignment="1">
      <alignment horizontal="justify" vertical="center" wrapText="1"/>
    </xf>
    <xf numFmtId="164" fontId="0" fillId="0" borderId="1" xfId="6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1" fontId="8" fillId="3" borderId="10" xfId="0" applyNumberFormat="1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3" fontId="0" fillId="3" borderId="1" xfId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9" fillId="5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43" fontId="9" fillId="5" borderId="3" xfId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/>
    </xf>
    <xf numFmtId="49" fontId="10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43" fontId="2" fillId="6" borderId="1" xfId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43" fontId="0" fillId="0" borderId="8" xfId="0" applyNumberFormat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0" fontId="8" fillId="0" borderId="18" xfId="2" applyNumberFormat="1" applyFont="1" applyBorder="1" applyAlignment="1">
      <alignment horizontal="right" vertical="center" shrinkToFit="1"/>
    </xf>
    <xf numFmtId="43" fontId="0" fillId="0" borderId="1" xfId="1" applyFont="1" applyFill="1" applyBorder="1" applyAlignment="1">
      <alignment vertical="center"/>
    </xf>
    <xf numFmtId="43" fontId="0" fillId="0" borderId="8" xfId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wrapText="1" shrinkToFit="1" readingOrder="1"/>
    </xf>
    <xf numFmtId="49" fontId="8" fillId="0" borderId="21" xfId="0" applyNumberFormat="1" applyFont="1" applyBorder="1" applyAlignment="1">
      <alignment horizontal="left" vertical="center" wrapText="1" shrinkToFit="1" readingOrder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 shrinkToFit="1" readingOrder="1"/>
    </xf>
    <xf numFmtId="0" fontId="8" fillId="0" borderId="7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3" fillId="0" borderId="0" xfId="10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3" fontId="8" fillId="0" borderId="20" xfId="1" applyFont="1" applyBorder="1" applyAlignment="1">
      <alignment horizontal="center" vertical="center" shrinkToFit="1"/>
    </xf>
    <xf numFmtId="43" fontId="8" fillId="0" borderId="1" xfId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top" wrapText="1"/>
    </xf>
    <xf numFmtId="49" fontId="11" fillId="5" borderId="5" xfId="0" applyNumberFormat="1" applyFont="1" applyFill="1" applyBorder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1">
    <cellStyle name="Moeda 2" xfId="9" xr:uid="{E2D0A128-B079-4464-9742-00F525C33223}"/>
    <cellStyle name="Normal" xfId="0" builtinId="0"/>
    <cellStyle name="Normal 2" xfId="3" xr:uid="{00000000-0005-0000-0000-000002000000}"/>
    <cellStyle name="Normal 2 2" xfId="8" xr:uid="{E0E96365-1A04-4174-9599-76A79CF6692B}"/>
    <cellStyle name="Normal 3" xfId="4" xr:uid="{00000000-0005-0000-0000-000003000000}"/>
    <cellStyle name="Normal 4" xfId="7" xr:uid="{00000000-0005-0000-0000-000004000000}"/>
    <cellStyle name="Normal 9" xfId="10" xr:uid="{0BF2D1EE-76C8-44A8-BBCA-BE0948CF63E4}"/>
    <cellStyle name="Porcentagem" xfId="2" builtinId="5"/>
    <cellStyle name="Porcentagem 2" xfId="5" xr:uid="{00000000-0005-0000-0000-000007000000}"/>
    <cellStyle name="Vírgula" xfId="1" builtinId="3"/>
    <cellStyle name="Vírgula 2" xfId="6" xr:uid="{00000000-0005-0000-0000-000009000000}"/>
  </cellStyles>
  <dxfs count="0"/>
  <tableStyles count="0" defaultTableStyle="TableStyleMedium2" defaultPivotStyle="PivotStyleLight16"/>
  <colors>
    <mruColors>
      <color rgb="FFFFCCFF"/>
      <color rgb="FFFFCCCC"/>
      <color rgb="FFCCCCFF"/>
      <color rgb="FFF7D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242"/>
  <sheetViews>
    <sheetView showGridLines="0" tabSelected="1" view="pageBreakPreview" topLeftCell="A191" zoomScale="70" zoomScaleNormal="70" zoomScaleSheetLayoutView="70" zoomScalePageLayoutView="90" workbookViewId="0">
      <selection activeCell="H191" sqref="H191"/>
    </sheetView>
  </sheetViews>
  <sheetFormatPr defaultColWidth="9.140625" defaultRowHeight="15" x14ac:dyDescent="0.25"/>
  <cols>
    <col min="1" max="1" width="8.7109375" customWidth="1"/>
    <col min="2" max="2" width="13.140625" style="3" customWidth="1"/>
    <col min="3" max="3" width="13.140625" style="4" customWidth="1"/>
    <col min="4" max="4" width="13.140625" style="6" customWidth="1"/>
    <col min="5" max="5" width="74.140625" style="4" customWidth="1"/>
    <col min="6" max="6" width="13.140625" customWidth="1"/>
    <col min="7" max="7" width="22.140625" style="1" customWidth="1"/>
    <col min="8" max="8" width="21.42578125" style="2" customWidth="1"/>
    <col min="9" max="10" width="9.140625" style="2"/>
    <col min="11" max="11" width="70.28515625" style="2" customWidth="1"/>
    <col min="12" max="16384" width="9.140625" style="2"/>
  </cols>
  <sheetData>
    <row r="2" spans="2:8" ht="38.65" customHeight="1" x14ac:dyDescent="0.25">
      <c r="B2" s="101" t="s">
        <v>512</v>
      </c>
      <c r="C2" s="102"/>
      <c r="D2" s="102"/>
      <c r="E2" s="102"/>
      <c r="F2" s="102"/>
      <c r="G2" s="102"/>
    </row>
    <row r="3" spans="2:8" x14ac:dyDescent="0.25">
      <c r="B3" s="58"/>
      <c r="C3" s="50"/>
      <c r="D3" s="50"/>
      <c r="E3" s="50"/>
      <c r="F3" s="50"/>
      <c r="G3" s="50"/>
    </row>
    <row r="4" spans="2:8" x14ac:dyDescent="0.25">
      <c r="B4" s="59" t="s">
        <v>513</v>
      </c>
      <c r="C4" s="52"/>
      <c r="D4" s="51"/>
      <c r="E4" s="51"/>
      <c r="F4" s="2"/>
      <c r="G4" s="2"/>
    </row>
    <row r="5" spans="2:8" x14ac:dyDescent="0.25">
      <c r="B5" s="59" t="s">
        <v>44</v>
      </c>
      <c r="C5" s="57" t="s">
        <v>516</v>
      </c>
      <c r="D5" s="2"/>
      <c r="E5" s="51"/>
      <c r="F5" s="2"/>
      <c r="G5" s="2"/>
    </row>
    <row r="6" spans="2:8" x14ac:dyDescent="0.25">
      <c r="B6" s="59" t="s">
        <v>514</v>
      </c>
      <c r="C6" s="57" t="s">
        <v>517</v>
      </c>
      <c r="D6" s="2"/>
      <c r="E6" s="51"/>
      <c r="F6" s="2"/>
      <c r="G6" s="2"/>
    </row>
    <row r="7" spans="2:8" x14ac:dyDescent="0.25">
      <c r="B7" s="59" t="s">
        <v>519</v>
      </c>
      <c r="C7" s="57" t="s">
        <v>516</v>
      </c>
      <c r="D7" s="2"/>
      <c r="E7" s="51"/>
      <c r="F7" s="2"/>
      <c r="G7" s="2"/>
    </row>
    <row r="8" spans="2:8" x14ac:dyDescent="0.25">
      <c r="B8" s="59" t="s">
        <v>518</v>
      </c>
      <c r="C8" s="57" t="s">
        <v>516</v>
      </c>
      <c r="D8" s="2"/>
      <c r="E8" s="51"/>
      <c r="F8" s="2"/>
      <c r="G8" s="2"/>
    </row>
    <row r="9" spans="2:8" x14ac:dyDescent="0.25">
      <c r="B9" s="59" t="s">
        <v>515</v>
      </c>
      <c r="C9" s="51"/>
      <c r="D9" s="51"/>
      <c r="E9" s="51"/>
      <c r="F9" s="51"/>
      <c r="G9" s="51"/>
    </row>
    <row r="10" spans="2:8" x14ac:dyDescent="0.25">
      <c r="B10" s="106"/>
      <c r="C10" s="107"/>
      <c r="D10" s="107"/>
      <c r="E10" s="107"/>
      <c r="F10" s="107"/>
      <c r="G10" s="107"/>
    </row>
    <row r="11" spans="2:8" x14ac:dyDescent="0.25">
      <c r="B11" s="53" t="s">
        <v>0</v>
      </c>
      <c r="C11" s="54" t="s">
        <v>34</v>
      </c>
      <c r="D11" s="55" t="s">
        <v>35</v>
      </c>
      <c r="E11" s="54" t="s">
        <v>1</v>
      </c>
      <c r="F11" s="55" t="s">
        <v>511</v>
      </c>
      <c r="G11" s="56" t="s">
        <v>510</v>
      </c>
    </row>
    <row r="12" spans="2:8" x14ac:dyDescent="0.25">
      <c r="B12" s="108"/>
      <c r="C12" s="108"/>
      <c r="D12" s="108"/>
      <c r="E12" s="108"/>
      <c r="F12" s="108"/>
      <c r="G12" s="108"/>
    </row>
    <row r="13" spans="2:8" x14ac:dyDescent="0.25">
      <c r="B13" s="44" t="s">
        <v>133</v>
      </c>
      <c r="C13" s="45"/>
      <c r="D13" s="46"/>
      <c r="E13" s="47" t="s">
        <v>42</v>
      </c>
      <c r="F13" s="48"/>
      <c r="G13" s="49"/>
      <c r="H13" s="16" t="e">
        <f>#REF!/#REF!</f>
        <v>#REF!</v>
      </c>
    </row>
    <row r="14" spans="2:8" x14ac:dyDescent="0.25">
      <c r="B14" s="60" t="s">
        <v>14</v>
      </c>
      <c r="C14" s="61"/>
      <c r="D14" s="62"/>
      <c r="E14" s="63" t="s">
        <v>45</v>
      </c>
      <c r="F14" s="62"/>
      <c r="G14" s="64"/>
      <c r="H14" s="16" t="e">
        <f>#REF!/#REF!</f>
        <v>#REF!</v>
      </c>
    </row>
    <row r="15" spans="2:8" ht="72.400000000000006" customHeight="1" x14ac:dyDescent="0.25">
      <c r="B15" s="9" t="s">
        <v>15</v>
      </c>
      <c r="C15" s="17" t="s">
        <v>44</v>
      </c>
      <c r="D15" s="7" t="s">
        <v>248</v>
      </c>
      <c r="E15" s="18" t="s">
        <v>504</v>
      </c>
      <c r="F15" s="7" t="s">
        <v>233</v>
      </c>
      <c r="G15" s="11">
        <v>65</v>
      </c>
      <c r="H15" s="16" t="e">
        <f>#REF!/#REF!</f>
        <v>#REF!</v>
      </c>
    </row>
    <row r="16" spans="2:8" x14ac:dyDescent="0.25">
      <c r="B16" s="46" t="s">
        <v>36</v>
      </c>
      <c r="C16" s="45"/>
      <c r="D16" s="46"/>
      <c r="E16" s="47" t="s">
        <v>23</v>
      </c>
      <c r="F16" s="48"/>
      <c r="G16" s="49"/>
      <c r="H16" s="16" t="e">
        <f>#REF!/#REF!</f>
        <v>#REF!</v>
      </c>
    </row>
    <row r="17" spans="2:8" x14ac:dyDescent="0.25">
      <c r="B17" s="19" t="s">
        <v>16</v>
      </c>
      <c r="C17" s="17" t="s">
        <v>46</v>
      </c>
      <c r="D17" s="7">
        <v>90778</v>
      </c>
      <c r="E17" s="18" t="s">
        <v>24</v>
      </c>
      <c r="F17" s="7" t="s">
        <v>26</v>
      </c>
      <c r="G17" s="11">
        <v>2288</v>
      </c>
      <c r="H17" s="16" t="e">
        <f>#REF!/#REF!</f>
        <v>#REF!</v>
      </c>
    </row>
    <row r="18" spans="2:8" ht="30" x14ac:dyDescent="0.25">
      <c r="B18" s="19" t="s">
        <v>17</v>
      </c>
      <c r="C18" s="17" t="s">
        <v>46</v>
      </c>
      <c r="D18" s="7">
        <v>88321</v>
      </c>
      <c r="E18" s="18" t="s">
        <v>25</v>
      </c>
      <c r="F18" s="7" t="s">
        <v>26</v>
      </c>
      <c r="G18" s="11">
        <v>1688</v>
      </c>
      <c r="H18" s="16" t="e">
        <f>#REF!/#REF!</f>
        <v>#REF!</v>
      </c>
    </row>
    <row r="19" spans="2:8" x14ac:dyDescent="0.25">
      <c r="B19" s="19" t="s">
        <v>18</v>
      </c>
      <c r="C19" s="17" t="s">
        <v>46</v>
      </c>
      <c r="D19" s="7">
        <v>90781</v>
      </c>
      <c r="E19" s="18" t="s">
        <v>27</v>
      </c>
      <c r="F19" s="7" t="s">
        <v>26</v>
      </c>
      <c r="G19" s="11">
        <v>2228</v>
      </c>
      <c r="H19" s="16" t="e">
        <f>#REF!/#REF!</f>
        <v>#REF!</v>
      </c>
    </row>
    <row r="20" spans="2:8" x14ac:dyDescent="0.25">
      <c r="B20" s="19" t="s">
        <v>19</v>
      </c>
      <c r="C20" s="17" t="s">
        <v>46</v>
      </c>
      <c r="D20" s="7">
        <v>88253</v>
      </c>
      <c r="E20" s="18" t="s">
        <v>28</v>
      </c>
      <c r="F20" s="7" t="s">
        <v>26</v>
      </c>
      <c r="G20" s="11">
        <v>1788</v>
      </c>
      <c r="H20" s="16" t="e">
        <f>#REF!/#REF!</f>
        <v>#REF!</v>
      </c>
    </row>
    <row r="21" spans="2:8" x14ac:dyDescent="0.25">
      <c r="B21" s="19" t="s">
        <v>20</v>
      </c>
      <c r="C21" s="17" t="s">
        <v>46</v>
      </c>
      <c r="D21" s="7">
        <v>100309</v>
      </c>
      <c r="E21" s="18" t="s">
        <v>29</v>
      </c>
      <c r="F21" s="7" t="s">
        <v>26</v>
      </c>
      <c r="G21" s="11">
        <v>1188</v>
      </c>
      <c r="H21" s="16" t="e">
        <f>#REF!/#REF!</f>
        <v>#REF!</v>
      </c>
    </row>
    <row r="22" spans="2:8" x14ac:dyDescent="0.25">
      <c r="B22" s="19" t="s">
        <v>21</v>
      </c>
      <c r="C22" s="17" t="s">
        <v>46</v>
      </c>
      <c r="D22" s="7">
        <v>90776</v>
      </c>
      <c r="E22" s="18" t="s">
        <v>30</v>
      </c>
      <c r="F22" s="7" t="s">
        <v>26</v>
      </c>
      <c r="G22" s="11">
        <v>2888</v>
      </c>
      <c r="H22" s="16" t="e">
        <f>#REF!/#REF!</f>
        <v>#REF!</v>
      </c>
    </row>
    <row r="23" spans="2:8" x14ac:dyDescent="0.25">
      <c r="B23" s="19" t="s">
        <v>267</v>
      </c>
      <c r="C23" s="17" t="s">
        <v>46</v>
      </c>
      <c r="D23" s="7">
        <v>90766</v>
      </c>
      <c r="E23" s="18" t="s">
        <v>31</v>
      </c>
      <c r="F23" s="7" t="s">
        <v>26</v>
      </c>
      <c r="G23" s="11">
        <v>1688</v>
      </c>
      <c r="H23" s="16" t="e">
        <f>#REF!/#REF!</f>
        <v>#REF!</v>
      </c>
    </row>
    <row r="24" spans="2:8" x14ac:dyDescent="0.25">
      <c r="B24" s="19" t="s">
        <v>37</v>
      </c>
      <c r="C24" s="17" t="s">
        <v>46</v>
      </c>
      <c r="D24" s="7">
        <v>90767</v>
      </c>
      <c r="E24" s="18" t="s">
        <v>32</v>
      </c>
      <c r="F24" s="7" t="s">
        <v>26</v>
      </c>
      <c r="G24" s="11">
        <v>1688</v>
      </c>
      <c r="H24" s="16" t="e">
        <f>#REF!/#REF!</f>
        <v>#REF!</v>
      </c>
    </row>
    <row r="25" spans="2:8" x14ac:dyDescent="0.25">
      <c r="B25" s="19" t="s">
        <v>38</v>
      </c>
      <c r="C25" s="17" t="s">
        <v>43</v>
      </c>
      <c r="D25" s="7" t="s">
        <v>420</v>
      </c>
      <c r="E25" s="18" t="s">
        <v>422</v>
      </c>
      <c r="F25" s="7" t="s">
        <v>26</v>
      </c>
      <c r="G25" s="11">
        <v>2448</v>
      </c>
      <c r="H25" s="16" t="e">
        <f>#REF!/#REF!</f>
        <v>#REF!</v>
      </c>
    </row>
    <row r="26" spans="2:8" x14ac:dyDescent="0.25">
      <c r="B26" s="19" t="s">
        <v>39</v>
      </c>
      <c r="C26" s="17" t="s">
        <v>43</v>
      </c>
      <c r="D26" s="7" t="s">
        <v>421</v>
      </c>
      <c r="E26" s="18" t="s">
        <v>232</v>
      </c>
      <c r="F26" s="7" t="s">
        <v>26</v>
      </c>
      <c r="G26" s="11">
        <v>2448</v>
      </c>
      <c r="H26" s="16" t="e">
        <f>#REF!/#REF!</f>
        <v>#REF!</v>
      </c>
    </row>
    <row r="27" spans="2:8" x14ac:dyDescent="0.25">
      <c r="B27" s="19" t="s">
        <v>423</v>
      </c>
      <c r="C27" s="17" t="s">
        <v>43</v>
      </c>
      <c r="D27" s="7" t="s">
        <v>292</v>
      </c>
      <c r="E27" s="18" t="s">
        <v>293</v>
      </c>
      <c r="F27" s="7" t="s">
        <v>294</v>
      </c>
      <c r="G27" s="11">
        <v>48</v>
      </c>
      <c r="H27" s="16" t="e">
        <f>#REF!/#REF!</f>
        <v>#REF!</v>
      </c>
    </row>
    <row r="28" spans="2:8" x14ac:dyDescent="0.25">
      <c r="B28" s="19" t="s">
        <v>40</v>
      </c>
      <c r="C28" s="17" t="s">
        <v>43</v>
      </c>
      <c r="D28" s="7" t="s">
        <v>426</v>
      </c>
      <c r="E28" s="18" t="s">
        <v>427</v>
      </c>
      <c r="F28" s="7" t="s">
        <v>294</v>
      </c>
      <c r="G28" s="11">
        <v>12</v>
      </c>
      <c r="H28" s="16" t="e">
        <f>#REF!/#REF!</f>
        <v>#REF!</v>
      </c>
    </row>
    <row r="29" spans="2:8" ht="30" x14ac:dyDescent="0.25">
      <c r="B29" s="19" t="s">
        <v>424</v>
      </c>
      <c r="C29" s="17" t="s">
        <v>44</v>
      </c>
      <c r="D29" s="7" t="s">
        <v>295</v>
      </c>
      <c r="E29" s="18" t="s">
        <v>297</v>
      </c>
      <c r="F29" s="7" t="s">
        <v>4</v>
      </c>
      <c r="G29" s="11">
        <v>2000</v>
      </c>
      <c r="H29" s="16" t="e">
        <f>#REF!/#REF!</f>
        <v>#REF!</v>
      </c>
    </row>
    <row r="30" spans="2:8" ht="30" x14ac:dyDescent="0.25">
      <c r="B30" s="19" t="s">
        <v>425</v>
      </c>
      <c r="C30" s="17" t="s">
        <v>44</v>
      </c>
      <c r="D30" s="7" t="s">
        <v>296</v>
      </c>
      <c r="E30" s="18" t="s">
        <v>298</v>
      </c>
      <c r="F30" s="7" t="s">
        <v>4</v>
      </c>
      <c r="G30" s="11">
        <v>1000</v>
      </c>
      <c r="H30" s="16" t="e">
        <f>#REF!/#REF!</f>
        <v>#REF!</v>
      </c>
    </row>
    <row r="31" spans="2:8" x14ac:dyDescent="0.25">
      <c r="B31" s="46" t="s">
        <v>41</v>
      </c>
      <c r="C31" s="45"/>
      <c r="D31" s="46"/>
      <c r="E31" s="47" t="s">
        <v>104</v>
      </c>
      <c r="F31" s="48"/>
      <c r="G31" s="49"/>
      <c r="H31" s="16" t="e">
        <f>#REF!/#REF!</f>
        <v>#REF!</v>
      </c>
    </row>
    <row r="32" spans="2:8" x14ac:dyDescent="0.25">
      <c r="B32" s="65" t="s">
        <v>134</v>
      </c>
      <c r="C32" s="61"/>
      <c r="D32" s="62"/>
      <c r="E32" s="63" t="s">
        <v>331</v>
      </c>
      <c r="F32" s="62"/>
      <c r="G32" s="64"/>
      <c r="H32" s="16" t="e">
        <f>#REF!/#REF!</f>
        <v>#REF!</v>
      </c>
    </row>
    <row r="33" spans="2:8" ht="45" x14ac:dyDescent="0.25">
      <c r="B33" s="19" t="s">
        <v>428</v>
      </c>
      <c r="C33" s="17" t="s">
        <v>44</v>
      </c>
      <c r="D33" s="7" t="s">
        <v>299</v>
      </c>
      <c r="E33" s="23" t="s">
        <v>300</v>
      </c>
      <c r="F33" s="24" t="s">
        <v>2</v>
      </c>
      <c r="G33" s="25">
        <f>G37/0.3</f>
        <v>200000</v>
      </c>
      <c r="H33" s="16" t="e">
        <f>#REF!/#REF!</f>
        <v>#REF!</v>
      </c>
    </row>
    <row r="34" spans="2:8" ht="30" x14ac:dyDescent="0.25">
      <c r="B34" s="19" t="s">
        <v>429</v>
      </c>
      <c r="C34" s="17" t="s">
        <v>44</v>
      </c>
      <c r="D34" s="7" t="s">
        <v>311</v>
      </c>
      <c r="E34" s="23" t="s">
        <v>321</v>
      </c>
      <c r="F34" s="24" t="s">
        <v>4</v>
      </c>
      <c r="G34" s="25">
        <v>85</v>
      </c>
      <c r="H34" s="16" t="e">
        <f>#REF!/#REF!</f>
        <v>#REF!</v>
      </c>
    </row>
    <row r="35" spans="2:8" ht="30" x14ac:dyDescent="0.25">
      <c r="B35" s="19" t="s">
        <v>430</v>
      </c>
      <c r="C35" s="17" t="s">
        <v>44</v>
      </c>
      <c r="D35" s="7" t="s">
        <v>312</v>
      </c>
      <c r="E35" s="23" t="s">
        <v>322</v>
      </c>
      <c r="F35" s="24" t="s">
        <v>4</v>
      </c>
      <c r="G35" s="25">
        <v>50</v>
      </c>
      <c r="H35" s="16" t="e">
        <f>#REF!/#REF!</f>
        <v>#REF!</v>
      </c>
    </row>
    <row r="36" spans="2:8" x14ac:dyDescent="0.25">
      <c r="B36" s="65" t="s">
        <v>268</v>
      </c>
      <c r="C36" s="61"/>
      <c r="D36" s="62"/>
      <c r="E36" s="63" t="s">
        <v>332</v>
      </c>
      <c r="F36" s="62"/>
      <c r="G36" s="64"/>
      <c r="H36" s="16" t="e">
        <f>#REF!/#REF!</f>
        <v>#REF!</v>
      </c>
    </row>
    <row r="37" spans="2:8" ht="45" x14ac:dyDescent="0.25">
      <c r="B37" s="19" t="s">
        <v>431</v>
      </c>
      <c r="C37" s="17" t="s">
        <v>44</v>
      </c>
      <c r="D37" s="7" t="s">
        <v>301</v>
      </c>
      <c r="E37" s="23" t="s">
        <v>314</v>
      </c>
      <c r="F37" s="24" t="s">
        <v>5</v>
      </c>
      <c r="G37" s="25">
        <v>60000</v>
      </c>
      <c r="H37" s="16" t="e">
        <f>#REF!/#REF!</f>
        <v>#REF!</v>
      </c>
    </row>
    <row r="38" spans="2:8" ht="45" x14ac:dyDescent="0.25">
      <c r="B38" s="19" t="s">
        <v>432</v>
      </c>
      <c r="C38" s="17" t="s">
        <v>44</v>
      </c>
      <c r="D38" s="7" t="s">
        <v>302</v>
      </c>
      <c r="E38" s="23" t="s">
        <v>315</v>
      </c>
      <c r="F38" s="24" t="s">
        <v>5</v>
      </c>
      <c r="G38" s="25">
        <f>G37</f>
        <v>60000</v>
      </c>
      <c r="H38" s="16" t="e">
        <f>#REF!/#REF!</f>
        <v>#REF!</v>
      </c>
    </row>
    <row r="39" spans="2:8" ht="45" x14ac:dyDescent="0.25">
      <c r="B39" s="19" t="s">
        <v>433</v>
      </c>
      <c r="C39" s="17" t="s">
        <v>44</v>
      </c>
      <c r="D39" s="7" t="s">
        <v>303</v>
      </c>
      <c r="E39" s="23" t="s">
        <v>316</v>
      </c>
      <c r="F39" s="24" t="s">
        <v>5</v>
      </c>
      <c r="G39" s="25">
        <v>90000</v>
      </c>
      <c r="H39" s="16" t="e">
        <f>#REF!/#REF!</f>
        <v>#REF!</v>
      </c>
    </row>
    <row r="40" spans="2:8" ht="45" customHeight="1" x14ac:dyDescent="0.25">
      <c r="B40" s="19" t="s">
        <v>434</v>
      </c>
      <c r="C40" s="17" t="s">
        <v>44</v>
      </c>
      <c r="D40" s="7" t="s">
        <v>304</v>
      </c>
      <c r="E40" s="23" t="s">
        <v>505</v>
      </c>
      <c r="F40" s="24" t="s">
        <v>5</v>
      </c>
      <c r="G40" s="25">
        <v>10000</v>
      </c>
      <c r="H40" s="16" t="e">
        <f>#REF!/#REF!</f>
        <v>#REF!</v>
      </c>
    </row>
    <row r="41" spans="2:8" ht="30" x14ac:dyDescent="0.25">
      <c r="B41" s="19" t="s">
        <v>435</v>
      </c>
      <c r="C41" s="17" t="s">
        <v>44</v>
      </c>
      <c r="D41" s="7" t="s">
        <v>305</v>
      </c>
      <c r="E41" s="23" t="s">
        <v>317</v>
      </c>
      <c r="F41" s="24" t="s">
        <v>5</v>
      </c>
      <c r="G41" s="25">
        <v>500</v>
      </c>
      <c r="H41" s="16" t="e">
        <f>#REF!/#REF!</f>
        <v>#REF!</v>
      </c>
    </row>
    <row r="42" spans="2:8" x14ac:dyDescent="0.25">
      <c r="B42" s="19" t="s">
        <v>436</v>
      </c>
      <c r="C42" s="17" t="s">
        <v>44</v>
      </c>
      <c r="D42" s="7" t="s">
        <v>310</v>
      </c>
      <c r="E42" s="23" t="s">
        <v>320</v>
      </c>
      <c r="F42" s="24" t="s">
        <v>5</v>
      </c>
      <c r="G42" s="25">
        <v>25000</v>
      </c>
      <c r="H42" s="16" t="e">
        <f>#REF!/#REF!</f>
        <v>#REF!</v>
      </c>
    </row>
    <row r="43" spans="2:8" ht="30" x14ac:dyDescent="0.25">
      <c r="B43" s="19" t="s">
        <v>437</v>
      </c>
      <c r="C43" s="17" t="s">
        <v>46</v>
      </c>
      <c r="D43" s="7">
        <v>101114</v>
      </c>
      <c r="E43" s="23" t="s">
        <v>327</v>
      </c>
      <c r="F43" s="24" t="s">
        <v>5</v>
      </c>
      <c r="G43" s="25">
        <v>50000</v>
      </c>
      <c r="H43" s="16" t="e">
        <f>#REF!/#REF!</f>
        <v>#REF!</v>
      </c>
    </row>
    <row r="44" spans="2:8" ht="45" x14ac:dyDescent="0.25">
      <c r="B44" s="19" t="s">
        <v>438</v>
      </c>
      <c r="C44" s="17" t="s">
        <v>46</v>
      </c>
      <c r="D44" s="7">
        <v>100978</v>
      </c>
      <c r="E44" s="23" t="s">
        <v>328</v>
      </c>
      <c r="F44" s="24" t="s">
        <v>5</v>
      </c>
      <c r="G44" s="25">
        <f>G43</f>
        <v>50000</v>
      </c>
      <c r="H44" s="16" t="e">
        <f>#REF!/#REF!</f>
        <v>#REF!</v>
      </c>
    </row>
    <row r="45" spans="2:8" ht="30" x14ac:dyDescent="0.25">
      <c r="B45" s="19" t="s">
        <v>439</v>
      </c>
      <c r="C45" s="17" t="s">
        <v>46</v>
      </c>
      <c r="D45" s="7">
        <v>97912</v>
      </c>
      <c r="E45" s="23" t="s">
        <v>329</v>
      </c>
      <c r="F45" s="24" t="s">
        <v>237</v>
      </c>
      <c r="G45" s="25">
        <f>G44*5</f>
        <v>250000</v>
      </c>
      <c r="H45" s="16" t="e">
        <f>#REF!/#REF!</f>
        <v>#REF!</v>
      </c>
    </row>
    <row r="46" spans="2:8" x14ac:dyDescent="0.25">
      <c r="B46" s="19" t="s">
        <v>440</v>
      </c>
      <c r="C46" s="17" t="s">
        <v>46</v>
      </c>
      <c r="D46" s="7">
        <v>100574</v>
      </c>
      <c r="E46" s="23" t="s">
        <v>330</v>
      </c>
      <c r="F46" s="24" t="s">
        <v>5</v>
      </c>
      <c r="G46" s="25">
        <f>G44</f>
        <v>50000</v>
      </c>
      <c r="H46" s="16" t="e">
        <f>#REF!/#REF!</f>
        <v>#REF!</v>
      </c>
    </row>
    <row r="47" spans="2:8" x14ac:dyDescent="0.25">
      <c r="B47" s="65" t="s">
        <v>135</v>
      </c>
      <c r="C47" s="61"/>
      <c r="D47" s="62"/>
      <c r="E47" s="63" t="s">
        <v>333</v>
      </c>
      <c r="F47" s="62"/>
      <c r="G47" s="64"/>
      <c r="H47" s="16" t="e">
        <f>#REF!/#REF!</f>
        <v>#REF!</v>
      </c>
    </row>
    <row r="48" spans="2:8" x14ac:dyDescent="0.25">
      <c r="B48" s="19" t="s">
        <v>441</v>
      </c>
      <c r="C48" s="17" t="s">
        <v>44</v>
      </c>
      <c r="D48" s="7" t="s">
        <v>307</v>
      </c>
      <c r="E48" s="26" t="s">
        <v>113</v>
      </c>
      <c r="F48" s="24" t="s">
        <v>5</v>
      </c>
      <c r="G48" s="25">
        <f>G37*3*0.9</f>
        <v>162000</v>
      </c>
      <c r="H48" s="16" t="e">
        <f>#REF!/#REF!</f>
        <v>#REF!</v>
      </c>
    </row>
    <row r="49" spans="2:8" x14ac:dyDescent="0.25">
      <c r="B49" s="19" t="s">
        <v>442</v>
      </c>
      <c r="C49" s="17" t="s">
        <v>44</v>
      </c>
      <c r="D49" s="7" t="s">
        <v>308</v>
      </c>
      <c r="E49" s="26" t="s">
        <v>114</v>
      </c>
      <c r="F49" s="24" t="s">
        <v>5</v>
      </c>
      <c r="G49" s="25">
        <f>G37*0.9*3*70%+G46*0.9</f>
        <v>158400</v>
      </c>
      <c r="H49" s="16" t="e">
        <f>#REF!/#REF!</f>
        <v>#REF!</v>
      </c>
    </row>
    <row r="50" spans="2:8" ht="30" x14ac:dyDescent="0.25">
      <c r="B50" s="19" t="s">
        <v>443</v>
      </c>
      <c r="C50" s="17" t="s">
        <v>44</v>
      </c>
      <c r="D50" s="7" t="s">
        <v>309</v>
      </c>
      <c r="E50" s="23" t="s">
        <v>319</v>
      </c>
      <c r="F50" s="24" t="s">
        <v>5</v>
      </c>
      <c r="G50" s="25">
        <f>G48-G49+G46*0.9</f>
        <v>48600</v>
      </c>
      <c r="H50" s="16" t="e">
        <f>#REF!/#REF!</f>
        <v>#REF!</v>
      </c>
    </row>
    <row r="51" spans="2:8" x14ac:dyDescent="0.25">
      <c r="B51" s="65" t="s">
        <v>444</v>
      </c>
      <c r="C51" s="61"/>
      <c r="D51" s="62"/>
      <c r="E51" s="63" t="s">
        <v>334</v>
      </c>
      <c r="F51" s="62"/>
      <c r="G51" s="64"/>
      <c r="H51" s="16" t="e">
        <f>#REF!/#REF!</f>
        <v>#REF!</v>
      </c>
    </row>
    <row r="52" spans="2:8" ht="30" x14ac:dyDescent="0.25">
      <c r="B52" s="19" t="s">
        <v>445</v>
      </c>
      <c r="C52" s="17" t="s">
        <v>44</v>
      </c>
      <c r="D52" s="7" t="s">
        <v>306</v>
      </c>
      <c r="E52" s="84" t="s">
        <v>318</v>
      </c>
      <c r="F52" s="35" t="s">
        <v>5</v>
      </c>
      <c r="G52" s="99">
        <v>500</v>
      </c>
      <c r="H52" s="16" t="e">
        <f>#REF!/#REF!</f>
        <v>#REF!</v>
      </c>
    </row>
    <row r="53" spans="2:8" x14ac:dyDescent="0.25">
      <c r="B53" s="19" t="s">
        <v>446</v>
      </c>
      <c r="C53" s="17" t="s">
        <v>44</v>
      </c>
      <c r="D53" s="7" t="s">
        <v>535</v>
      </c>
      <c r="E53" s="100" t="s">
        <v>536</v>
      </c>
      <c r="F53" s="35" t="s">
        <v>5</v>
      </c>
      <c r="G53" s="99">
        <v>2000</v>
      </c>
      <c r="H53" s="16" t="e">
        <f>#REF!/#REF!</f>
        <v>#REF!</v>
      </c>
    </row>
    <row r="54" spans="2:8" x14ac:dyDescent="0.25">
      <c r="B54" s="19" t="s">
        <v>534</v>
      </c>
      <c r="C54" s="17" t="s">
        <v>265</v>
      </c>
      <c r="D54" s="7">
        <v>4413905</v>
      </c>
      <c r="E54" s="84" t="s">
        <v>323</v>
      </c>
      <c r="F54" s="35" t="s">
        <v>2</v>
      </c>
      <c r="G54" s="99">
        <f>G42</f>
        <v>25000</v>
      </c>
      <c r="H54" s="16" t="e">
        <f>#REF!/#REF!</f>
        <v>#REF!</v>
      </c>
    </row>
    <row r="55" spans="2:8" x14ac:dyDescent="0.25">
      <c r="B55" s="19" t="s">
        <v>447</v>
      </c>
      <c r="C55" s="79" t="s">
        <v>265</v>
      </c>
      <c r="D55" s="97">
        <v>4415673</v>
      </c>
      <c r="E55" s="81" t="s">
        <v>324</v>
      </c>
      <c r="F55" s="82" t="s">
        <v>2</v>
      </c>
      <c r="G55" s="98">
        <v>55000</v>
      </c>
      <c r="H55" s="16" t="e">
        <f>#REF!/#REF!</f>
        <v>#REF!</v>
      </c>
    </row>
    <row r="56" spans="2:8" x14ac:dyDescent="0.25">
      <c r="B56" s="46" t="s">
        <v>136</v>
      </c>
      <c r="C56" s="45"/>
      <c r="D56" s="46"/>
      <c r="E56" s="47" t="s">
        <v>266</v>
      </c>
      <c r="F56" s="48"/>
      <c r="G56" s="49"/>
      <c r="H56" s="16" t="e">
        <f>#REF!/#REF!</f>
        <v>#REF!</v>
      </c>
    </row>
    <row r="57" spans="2:8" x14ac:dyDescent="0.25">
      <c r="B57" s="65" t="s">
        <v>137</v>
      </c>
      <c r="C57" s="61"/>
      <c r="D57" s="62"/>
      <c r="E57" s="63" t="s">
        <v>336</v>
      </c>
      <c r="F57" s="62"/>
      <c r="G57" s="64"/>
      <c r="H57" s="16" t="e">
        <f>#REF!/#REF!</f>
        <v>#REF!</v>
      </c>
    </row>
    <row r="58" spans="2:8" ht="45" x14ac:dyDescent="0.25">
      <c r="B58" s="19" t="s">
        <v>138</v>
      </c>
      <c r="C58" s="17" t="s">
        <v>46</v>
      </c>
      <c r="D58" s="7">
        <v>92743</v>
      </c>
      <c r="E58" s="23" t="s">
        <v>337</v>
      </c>
      <c r="F58" s="24" t="s">
        <v>5</v>
      </c>
      <c r="G58" s="25">
        <v>1000</v>
      </c>
      <c r="H58" s="16" t="e">
        <f>#REF!/#REF!</f>
        <v>#REF!</v>
      </c>
    </row>
    <row r="59" spans="2:8" ht="60" x14ac:dyDescent="0.25">
      <c r="B59" s="19" t="s">
        <v>158</v>
      </c>
      <c r="C59" s="17" t="s">
        <v>46</v>
      </c>
      <c r="D59" s="7">
        <v>92745</v>
      </c>
      <c r="E59" s="23" t="s">
        <v>338</v>
      </c>
      <c r="F59" s="24" t="s">
        <v>5</v>
      </c>
      <c r="G59" s="25">
        <v>1000</v>
      </c>
      <c r="H59" s="16" t="e">
        <f>#REF!/#REF!</f>
        <v>#REF!</v>
      </c>
    </row>
    <row r="60" spans="2:8" ht="60" x14ac:dyDescent="0.25">
      <c r="B60" s="19" t="s">
        <v>139</v>
      </c>
      <c r="C60" s="17" t="s">
        <v>46</v>
      </c>
      <c r="D60" s="7">
        <v>92747</v>
      </c>
      <c r="E60" s="23" t="s">
        <v>339</v>
      </c>
      <c r="F60" s="24" t="s">
        <v>5</v>
      </c>
      <c r="G60" s="25">
        <v>1000</v>
      </c>
      <c r="H60" s="16" t="e">
        <f>#REF!/#REF!</f>
        <v>#REF!</v>
      </c>
    </row>
    <row r="61" spans="2:8" x14ac:dyDescent="0.25">
      <c r="B61" s="65" t="s">
        <v>140</v>
      </c>
      <c r="C61" s="61"/>
      <c r="D61" s="62"/>
      <c r="E61" s="63" t="s">
        <v>335</v>
      </c>
      <c r="F61" s="62"/>
      <c r="G61" s="64"/>
      <c r="H61" s="16" t="e">
        <f>#REF!/#REF!</f>
        <v>#REF!</v>
      </c>
    </row>
    <row r="62" spans="2:8" ht="30" x14ac:dyDescent="0.25">
      <c r="B62" s="19" t="s">
        <v>141</v>
      </c>
      <c r="C62" s="17" t="s">
        <v>44</v>
      </c>
      <c r="D62" s="7" t="s">
        <v>259</v>
      </c>
      <c r="E62" s="23" t="s">
        <v>325</v>
      </c>
      <c r="F62" s="24" t="s">
        <v>5</v>
      </c>
      <c r="G62" s="25">
        <v>5000</v>
      </c>
      <c r="H62" s="16" t="e">
        <f>#REF!/#REF!</f>
        <v>#REF!</v>
      </c>
    </row>
    <row r="63" spans="2:8" ht="30" x14ac:dyDescent="0.25">
      <c r="B63" s="19" t="s">
        <v>159</v>
      </c>
      <c r="C63" s="17" t="s">
        <v>44</v>
      </c>
      <c r="D63" s="7" t="s">
        <v>313</v>
      </c>
      <c r="E63" s="23" t="s">
        <v>326</v>
      </c>
      <c r="F63" s="24" t="s">
        <v>5</v>
      </c>
      <c r="G63" s="25">
        <v>5000</v>
      </c>
      <c r="H63" s="16" t="e">
        <f>#REF!/#REF!</f>
        <v>#REF!</v>
      </c>
    </row>
    <row r="64" spans="2:8" x14ac:dyDescent="0.25">
      <c r="B64" s="46" t="s">
        <v>142</v>
      </c>
      <c r="C64" s="45"/>
      <c r="D64" s="46"/>
      <c r="E64" s="47" t="s">
        <v>6</v>
      </c>
      <c r="F64" s="48"/>
      <c r="G64" s="49"/>
      <c r="H64" s="16" t="e">
        <f>#REF!/#REF!</f>
        <v>#REF!</v>
      </c>
    </row>
    <row r="65" spans="2:8" x14ac:dyDescent="0.25">
      <c r="B65" s="65" t="s">
        <v>67</v>
      </c>
      <c r="C65" s="61"/>
      <c r="D65" s="62"/>
      <c r="E65" s="63" t="s">
        <v>51</v>
      </c>
      <c r="F65" s="62"/>
      <c r="G65" s="64"/>
      <c r="H65" s="16" t="e">
        <f>#REF!/#REF!</f>
        <v>#REF!</v>
      </c>
    </row>
    <row r="66" spans="2:8" x14ac:dyDescent="0.25">
      <c r="B66" s="19" t="s">
        <v>68</v>
      </c>
      <c r="C66" s="17" t="s">
        <v>43</v>
      </c>
      <c r="D66" s="7" t="s">
        <v>79</v>
      </c>
      <c r="E66" s="18" t="s">
        <v>47</v>
      </c>
      <c r="F66" s="7" t="s">
        <v>3</v>
      </c>
      <c r="G66" s="11">
        <v>1000</v>
      </c>
      <c r="H66" s="16" t="e">
        <f>#REF!/#REF!</f>
        <v>#REF!</v>
      </c>
    </row>
    <row r="67" spans="2:8" x14ac:dyDescent="0.25">
      <c r="B67" s="19" t="s">
        <v>69</v>
      </c>
      <c r="C67" s="17" t="s">
        <v>43</v>
      </c>
      <c r="D67" s="7" t="s">
        <v>80</v>
      </c>
      <c r="E67" s="18" t="s">
        <v>48</v>
      </c>
      <c r="F67" s="7" t="s">
        <v>3</v>
      </c>
      <c r="G67" s="11">
        <v>800</v>
      </c>
      <c r="H67" s="16" t="e">
        <f>#REF!/#REF!</f>
        <v>#REF!</v>
      </c>
    </row>
    <row r="68" spans="2:8" x14ac:dyDescent="0.25">
      <c r="B68" s="19" t="s">
        <v>70</v>
      </c>
      <c r="C68" s="17" t="s">
        <v>43</v>
      </c>
      <c r="D68" s="7" t="s">
        <v>81</v>
      </c>
      <c r="E68" s="18" t="s">
        <v>49</v>
      </c>
      <c r="F68" s="7" t="s">
        <v>3</v>
      </c>
      <c r="G68" s="11">
        <v>650</v>
      </c>
      <c r="H68" s="16" t="e">
        <f>#REF!/#REF!</f>
        <v>#REF!</v>
      </c>
    </row>
    <row r="69" spans="2:8" x14ac:dyDescent="0.25">
      <c r="B69" s="19" t="s">
        <v>71</v>
      </c>
      <c r="C69" s="17" t="s">
        <v>43</v>
      </c>
      <c r="D69" s="7" t="s">
        <v>82</v>
      </c>
      <c r="E69" s="18" t="s">
        <v>50</v>
      </c>
      <c r="F69" s="7" t="s">
        <v>3</v>
      </c>
      <c r="G69" s="11">
        <v>500</v>
      </c>
      <c r="H69" s="16" t="e">
        <f>#REF!/#REF!</f>
        <v>#REF!</v>
      </c>
    </row>
    <row r="70" spans="2:8" x14ac:dyDescent="0.25">
      <c r="B70" s="65" t="s">
        <v>72</v>
      </c>
      <c r="C70" s="61"/>
      <c r="D70" s="62"/>
      <c r="E70" s="63" t="s">
        <v>254</v>
      </c>
      <c r="F70" s="62"/>
      <c r="G70" s="64"/>
      <c r="H70" s="16" t="e">
        <f>#REF!/#REF!</f>
        <v>#REF!</v>
      </c>
    </row>
    <row r="71" spans="2:8" x14ac:dyDescent="0.25">
      <c r="B71" s="19" t="s">
        <v>143</v>
      </c>
      <c r="C71" s="17" t="s">
        <v>43</v>
      </c>
      <c r="D71" s="7" t="s">
        <v>83</v>
      </c>
      <c r="E71" s="18" t="s">
        <v>249</v>
      </c>
      <c r="F71" s="20" t="s">
        <v>5</v>
      </c>
      <c r="G71" s="11">
        <f>SUM(G66:G69)*1.2*0.1</f>
        <v>354</v>
      </c>
      <c r="H71" s="16" t="e">
        <f>#REF!/#REF!</f>
        <v>#REF!</v>
      </c>
    </row>
    <row r="72" spans="2:8" x14ac:dyDescent="0.25">
      <c r="B72" s="65" t="s">
        <v>73</v>
      </c>
      <c r="C72" s="61"/>
      <c r="D72" s="62"/>
      <c r="E72" s="63" t="s">
        <v>255</v>
      </c>
      <c r="F72" s="62"/>
      <c r="G72" s="64"/>
      <c r="H72" s="16" t="e">
        <f>#REF!/#REF!</f>
        <v>#REF!</v>
      </c>
    </row>
    <row r="73" spans="2:8" ht="30" x14ac:dyDescent="0.25">
      <c r="B73" s="19" t="s">
        <v>74</v>
      </c>
      <c r="C73" s="17" t="s">
        <v>44</v>
      </c>
      <c r="D73" s="7" t="s">
        <v>245</v>
      </c>
      <c r="E73" s="18" t="s">
        <v>246</v>
      </c>
      <c r="F73" s="20" t="s">
        <v>5</v>
      </c>
      <c r="G73" s="11">
        <f>G71</f>
        <v>354</v>
      </c>
      <c r="H73" s="16" t="e">
        <f>#REF!/#REF!</f>
        <v>#REF!</v>
      </c>
    </row>
    <row r="74" spans="2:8" x14ac:dyDescent="0.25">
      <c r="B74" s="19" t="s">
        <v>75</v>
      </c>
      <c r="C74" s="17" t="s">
        <v>44</v>
      </c>
      <c r="D74" s="17" t="s">
        <v>250</v>
      </c>
      <c r="E74" s="18" t="s">
        <v>252</v>
      </c>
      <c r="F74" s="20" t="s">
        <v>5</v>
      </c>
      <c r="G74" s="11">
        <f>G73</f>
        <v>354</v>
      </c>
      <c r="H74" s="16" t="e">
        <f>#REF!/#REF!</f>
        <v>#REF!</v>
      </c>
    </row>
    <row r="75" spans="2:8" x14ac:dyDescent="0.25">
      <c r="B75" s="19" t="s">
        <v>76</v>
      </c>
      <c r="C75" s="17" t="s">
        <v>44</v>
      </c>
      <c r="D75" s="7" t="s">
        <v>251</v>
      </c>
      <c r="E75" s="18" t="s">
        <v>253</v>
      </c>
      <c r="F75" s="20" t="s">
        <v>5</v>
      </c>
      <c r="G75" s="11">
        <f>G74</f>
        <v>354</v>
      </c>
      <c r="H75" s="16" t="e">
        <f>#REF!/#REF!</f>
        <v>#REF!</v>
      </c>
    </row>
    <row r="76" spans="2:8" x14ac:dyDescent="0.25">
      <c r="B76" s="65" t="s">
        <v>77</v>
      </c>
      <c r="C76" s="61"/>
      <c r="D76" s="62"/>
      <c r="E76" s="63" t="s">
        <v>257</v>
      </c>
      <c r="F76" s="62"/>
      <c r="G76" s="64"/>
      <c r="H76" s="16" t="e">
        <f>#REF!/#REF!</f>
        <v>#REF!</v>
      </c>
    </row>
    <row r="77" spans="2:8" x14ac:dyDescent="0.25">
      <c r="B77" s="19" t="s">
        <v>78</v>
      </c>
      <c r="C77" s="17" t="s">
        <v>44</v>
      </c>
      <c r="D77" s="7" t="s">
        <v>259</v>
      </c>
      <c r="E77" s="18" t="s">
        <v>258</v>
      </c>
      <c r="F77" s="20" t="s">
        <v>5</v>
      </c>
      <c r="G77" s="11">
        <v>250</v>
      </c>
      <c r="H77" s="16" t="e">
        <f>#REF!/#REF!</f>
        <v>#REF!</v>
      </c>
    </row>
    <row r="78" spans="2:8" x14ac:dyDescent="0.25">
      <c r="B78" s="65" t="s">
        <v>160</v>
      </c>
      <c r="C78" s="61"/>
      <c r="D78" s="62"/>
      <c r="E78" s="63" t="s">
        <v>256</v>
      </c>
      <c r="F78" s="62"/>
      <c r="G78" s="64"/>
      <c r="H78" s="16" t="e">
        <f>#REF!/#REF!</f>
        <v>#REF!</v>
      </c>
    </row>
    <row r="79" spans="2:8" x14ac:dyDescent="0.25">
      <c r="B79" s="21" t="s">
        <v>161</v>
      </c>
      <c r="C79" s="17" t="s">
        <v>43</v>
      </c>
      <c r="D79" s="7" t="s">
        <v>84</v>
      </c>
      <c r="E79" s="18" t="s">
        <v>7</v>
      </c>
      <c r="F79" s="20" t="s">
        <v>2</v>
      </c>
      <c r="G79" s="11">
        <v>450</v>
      </c>
      <c r="H79" s="16" t="e">
        <f>#REF!/#REF!</f>
        <v>#REF!</v>
      </c>
    </row>
    <row r="80" spans="2:8" x14ac:dyDescent="0.25">
      <c r="B80" s="65" t="s">
        <v>162</v>
      </c>
      <c r="C80" s="61"/>
      <c r="D80" s="62"/>
      <c r="E80" s="63" t="s">
        <v>8</v>
      </c>
      <c r="F80" s="62"/>
      <c r="G80" s="64"/>
      <c r="H80" s="16" t="e">
        <f>#REF!/#REF!</f>
        <v>#REF!</v>
      </c>
    </row>
    <row r="81" spans="2:8" x14ac:dyDescent="0.25">
      <c r="B81" s="19" t="s">
        <v>163</v>
      </c>
      <c r="C81" s="17" t="s">
        <v>43</v>
      </c>
      <c r="D81" s="7" t="s">
        <v>85</v>
      </c>
      <c r="E81" s="18" t="s">
        <v>52</v>
      </c>
      <c r="F81" s="7" t="s">
        <v>4</v>
      </c>
      <c r="G81" s="11">
        <v>5</v>
      </c>
      <c r="H81" s="16" t="e">
        <f>#REF!/#REF!</f>
        <v>#REF!</v>
      </c>
    </row>
    <row r="82" spans="2:8" x14ac:dyDescent="0.25">
      <c r="B82" s="19" t="s">
        <v>164</v>
      </c>
      <c r="C82" s="17" t="s">
        <v>43</v>
      </c>
      <c r="D82" s="7" t="s">
        <v>86</v>
      </c>
      <c r="E82" s="18" t="s">
        <v>53</v>
      </c>
      <c r="F82" s="7" t="s">
        <v>4</v>
      </c>
      <c r="G82" s="11">
        <v>5</v>
      </c>
      <c r="H82" s="16" t="e">
        <f>#REF!/#REF!</f>
        <v>#REF!</v>
      </c>
    </row>
    <row r="83" spans="2:8" x14ac:dyDescent="0.25">
      <c r="B83" s="19" t="s">
        <v>165</v>
      </c>
      <c r="C83" s="17" t="s">
        <v>43</v>
      </c>
      <c r="D83" s="7" t="s">
        <v>87</v>
      </c>
      <c r="E83" s="18" t="s">
        <v>54</v>
      </c>
      <c r="F83" s="7" t="s">
        <v>4</v>
      </c>
      <c r="G83" s="11">
        <v>5</v>
      </c>
      <c r="H83" s="16" t="e">
        <f>#REF!/#REF!</f>
        <v>#REF!</v>
      </c>
    </row>
    <row r="84" spans="2:8" x14ac:dyDescent="0.25">
      <c r="B84" s="65" t="s">
        <v>166</v>
      </c>
      <c r="C84" s="61"/>
      <c r="D84" s="62"/>
      <c r="E84" s="63" t="s">
        <v>55</v>
      </c>
      <c r="F84" s="62"/>
      <c r="G84" s="64"/>
      <c r="H84" s="16" t="e">
        <f>#REF!/#REF!</f>
        <v>#REF!</v>
      </c>
    </row>
    <row r="85" spans="2:8" x14ac:dyDescent="0.25">
      <c r="B85" s="21" t="s">
        <v>167</v>
      </c>
      <c r="C85" s="17" t="s">
        <v>43</v>
      </c>
      <c r="D85" s="7" t="s">
        <v>287</v>
      </c>
      <c r="E85" s="18" t="s">
        <v>56</v>
      </c>
      <c r="F85" s="7" t="s">
        <v>4</v>
      </c>
      <c r="G85" s="11">
        <v>20</v>
      </c>
      <c r="H85" s="16" t="e">
        <f>#REF!/#REF!</f>
        <v>#REF!</v>
      </c>
    </row>
    <row r="86" spans="2:8" x14ac:dyDescent="0.25">
      <c r="B86" s="21" t="s">
        <v>168</v>
      </c>
      <c r="C86" s="17" t="s">
        <v>43</v>
      </c>
      <c r="D86" s="7" t="s">
        <v>288</v>
      </c>
      <c r="E86" s="18" t="s">
        <v>9</v>
      </c>
      <c r="F86" s="7" t="s">
        <v>4</v>
      </c>
      <c r="G86" s="11">
        <v>20</v>
      </c>
      <c r="H86" s="16" t="e">
        <f>#REF!/#REF!</f>
        <v>#REF!</v>
      </c>
    </row>
    <row r="87" spans="2:8" x14ac:dyDescent="0.25">
      <c r="B87" s="65" t="s">
        <v>169</v>
      </c>
      <c r="C87" s="61"/>
      <c r="D87" s="62"/>
      <c r="E87" s="63" t="s">
        <v>57</v>
      </c>
      <c r="F87" s="62"/>
      <c r="G87" s="64"/>
      <c r="H87" s="16" t="e">
        <f>#REF!/#REF!</f>
        <v>#REF!</v>
      </c>
    </row>
    <row r="88" spans="2:8" x14ac:dyDescent="0.25">
      <c r="B88" s="21" t="s">
        <v>170</v>
      </c>
      <c r="C88" s="17" t="s">
        <v>43</v>
      </c>
      <c r="D88" s="7" t="s">
        <v>289</v>
      </c>
      <c r="E88" s="18" t="s">
        <v>56</v>
      </c>
      <c r="F88" s="7" t="s">
        <v>3</v>
      </c>
      <c r="G88" s="11">
        <v>30</v>
      </c>
      <c r="H88" s="16" t="e">
        <f>#REF!/#REF!</f>
        <v>#REF!</v>
      </c>
    </row>
    <row r="89" spans="2:8" x14ac:dyDescent="0.25">
      <c r="B89" s="21" t="s">
        <v>171</v>
      </c>
      <c r="C89" s="17" t="s">
        <v>43</v>
      </c>
      <c r="D89" s="7" t="s">
        <v>290</v>
      </c>
      <c r="E89" s="18" t="s">
        <v>9</v>
      </c>
      <c r="F89" s="7" t="s">
        <v>3</v>
      </c>
      <c r="G89" s="11">
        <v>30</v>
      </c>
      <c r="H89" s="16" t="e">
        <f>#REF!/#REF!</f>
        <v>#REF!</v>
      </c>
    </row>
    <row r="90" spans="2:8" x14ac:dyDescent="0.25">
      <c r="B90" s="65" t="s">
        <v>196</v>
      </c>
      <c r="C90" s="61"/>
      <c r="D90" s="62"/>
      <c r="E90" s="63" t="s">
        <v>10</v>
      </c>
      <c r="F90" s="62"/>
      <c r="G90" s="64"/>
      <c r="H90" s="16" t="e">
        <f>#REF!/#REF!</f>
        <v>#REF!</v>
      </c>
    </row>
    <row r="91" spans="2:8" x14ac:dyDescent="0.25">
      <c r="B91" s="19" t="s">
        <v>269</v>
      </c>
      <c r="C91" s="17" t="s">
        <v>43</v>
      </c>
      <c r="D91" s="7" t="s">
        <v>88</v>
      </c>
      <c r="E91" s="18" t="s">
        <v>58</v>
      </c>
      <c r="F91" s="7" t="s">
        <v>4</v>
      </c>
      <c r="G91" s="11">
        <v>40</v>
      </c>
      <c r="H91" s="16" t="e">
        <f>#REF!/#REF!</f>
        <v>#REF!</v>
      </c>
    </row>
    <row r="92" spans="2:8" x14ac:dyDescent="0.25">
      <c r="B92" s="65" t="s">
        <v>172</v>
      </c>
      <c r="C92" s="61"/>
      <c r="D92" s="62"/>
      <c r="E92" s="63" t="s">
        <v>11</v>
      </c>
      <c r="F92" s="62"/>
      <c r="G92" s="64"/>
      <c r="H92" s="16" t="e">
        <f>#REF!/#REF!</f>
        <v>#REF!</v>
      </c>
    </row>
    <row r="93" spans="2:8" x14ac:dyDescent="0.25">
      <c r="B93" s="19" t="s">
        <v>291</v>
      </c>
      <c r="C93" s="17" t="s">
        <v>43</v>
      </c>
      <c r="D93" s="7" t="s">
        <v>89</v>
      </c>
      <c r="E93" s="18" t="s">
        <v>58</v>
      </c>
      <c r="F93" s="7" t="s">
        <v>4</v>
      </c>
      <c r="G93" s="11">
        <v>40</v>
      </c>
      <c r="H93" s="16" t="e">
        <f>#REF!/#REF!</f>
        <v>#REF!</v>
      </c>
    </row>
    <row r="94" spans="2:8" x14ac:dyDescent="0.25">
      <c r="B94" s="65" t="s">
        <v>173</v>
      </c>
      <c r="C94" s="61"/>
      <c r="D94" s="62"/>
      <c r="E94" s="63" t="s">
        <v>59</v>
      </c>
      <c r="F94" s="62"/>
      <c r="G94" s="64"/>
      <c r="H94" s="16" t="e">
        <f>#REF!/#REF!</f>
        <v>#REF!</v>
      </c>
    </row>
    <row r="95" spans="2:8" x14ac:dyDescent="0.25">
      <c r="B95" s="19" t="s">
        <v>174</v>
      </c>
      <c r="C95" s="17" t="s">
        <v>43</v>
      </c>
      <c r="D95" s="7" t="s">
        <v>90</v>
      </c>
      <c r="E95" s="18" t="s">
        <v>52</v>
      </c>
      <c r="F95" s="7" t="s">
        <v>4</v>
      </c>
      <c r="G95" s="11">
        <v>10</v>
      </c>
      <c r="H95" s="16" t="e">
        <f>#REF!/#REF!</f>
        <v>#REF!</v>
      </c>
    </row>
    <row r="96" spans="2:8" x14ac:dyDescent="0.25">
      <c r="B96" s="19" t="s">
        <v>175</v>
      </c>
      <c r="C96" s="17" t="s">
        <v>43</v>
      </c>
      <c r="D96" s="7" t="s">
        <v>91</v>
      </c>
      <c r="E96" s="18" t="s">
        <v>53</v>
      </c>
      <c r="F96" s="7" t="s">
        <v>4</v>
      </c>
      <c r="G96" s="11">
        <v>10</v>
      </c>
      <c r="H96" s="16" t="e">
        <f>#REF!/#REF!</f>
        <v>#REF!</v>
      </c>
    </row>
    <row r="97" spans="2:8" x14ac:dyDescent="0.25">
      <c r="B97" s="19" t="s">
        <v>176</v>
      </c>
      <c r="C97" s="17" t="s">
        <v>43</v>
      </c>
      <c r="D97" s="7" t="s">
        <v>92</v>
      </c>
      <c r="E97" s="18" t="s">
        <v>54</v>
      </c>
      <c r="F97" s="7" t="s">
        <v>4</v>
      </c>
      <c r="G97" s="11">
        <v>10</v>
      </c>
      <c r="H97" s="16" t="e">
        <f>#REF!/#REF!</f>
        <v>#REF!</v>
      </c>
    </row>
    <row r="98" spans="2:8" x14ac:dyDescent="0.25">
      <c r="B98" s="65" t="s">
        <v>177</v>
      </c>
      <c r="C98" s="61"/>
      <c r="D98" s="62"/>
      <c r="E98" s="63" t="s">
        <v>60</v>
      </c>
      <c r="F98" s="62"/>
      <c r="G98" s="64"/>
      <c r="H98" s="16" t="e">
        <f>#REF!/#REF!</f>
        <v>#REF!</v>
      </c>
    </row>
    <row r="99" spans="2:8" x14ac:dyDescent="0.25">
      <c r="B99" s="19" t="s">
        <v>178</v>
      </c>
      <c r="C99" s="17" t="s">
        <v>43</v>
      </c>
      <c r="D99" s="7" t="s">
        <v>93</v>
      </c>
      <c r="E99" s="18" t="s">
        <v>52</v>
      </c>
      <c r="F99" s="7" t="s">
        <v>4</v>
      </c>
      <c r="G99" s="11">
        <v>10</v>
      </c>
      <c r="H99" s="16" t="e">
        <f>#REF!/#REF!</f>
        <v>#REF!</v>
      </c>
    </row>
    <row r="100" spans="2:8" x14ac:dyDescent="0.25">
      <c r="B100" s="19" t="s">
        <v>179</v>
      </c>
      <c r="C100" s="17" t="s">
        <v>43</v>
      </c>
      <c r="D100" s="7" t="s">
        <v>94</v>
      </c>
      <c r="E100" s="18" t="s">
        <v>53</v>
      </c>
      <c r="F100" s="7" t="s">
        <v>4</v>
      </c>
      <c r="G100" s="11">
        <v>10</v>
      </c>
      <c r="H100" s="16" t="e">
        <f>#REF!/#REF!</f>
        <v>#REF!</v>
      </c>
    </row>
    <row r="101" spans="2:8" x14ac:dyDescent="0.25">
      <c r="B101" s="19" t="s">
        <v>180</v>
      </c>
      <c r="C101" s="17" t="s">
        <v>43</v>
      </c>
      <c r="D101" s="7" t="s">
        <v>95</v>
      </c>
      <c r="E101" s="18" t="s">
        <v>54</v>
      </c>
      <c r="F101" s="7" t="s">
        <v>4</v>
      </c>
      <c r="G101" s="11">
        <v>10</v>
      </c>
      <c r="H101" s="16" t="e">
        <f>#REF!/#REF!</f>
        <v>#REF!</v>
      </c>
    </row>
    <row r="102" spans="2:8" x14ac:dyDescent="0.25">
      <c r="B102" s="65" t="s">
        <v>181</v>
      </c>
      <c r="C102" s="61"/>
      <c r="D102" s="62"/>
      <c r="E102" s="63" t="s">
        <v>61</v>
      </c>
      <c r="F102" s="62"/>
      <c r="G102" s="64"/>
      <c r="H102" s="16" t="e">
        <f>#REF!/#REF!</f>
        <v>#REF!</v>
      </c>
    </row>
    <row r="103" spans="2:8" x14ac:dyDescent="0.25">
      <c r="B103" s="19" t="s">
        <v>182</v>
      </c>
      <c r="C103" s="17" t="s">
        <v>43</v>
      </c>
      <c r="D103" s="7" t="s">
        <v>96</v>
      </c>
      <c r="E103" s="18" t="s">
        <v>62</v>
      </c>
      <c r="F103" s="7" t="s">
        <v>3</v>
      </c>
      <c r="G103" s="11">
        <v>50</v>
      </c>
      <c r="H103" s="16" t="e">
        <f>#REF!/#REF!</f>
        <v>#REF!</v>
      </c>
    </row>
    <row r="104" spans="2:8" x14ac:dyDescent="0.25">
      <c r="B104" s="65" t="s">
        <v>183</v>
      </c>
      <c r="C104" s="61"/>
      <c r="D104" s="62"/>
      <c r="E104" s="63" t="s">
        <v>12</v>
      </c>
      <c r="F104" s="62"/>
      <c r="G104" s="64"/>
      <c r="H104" s="16" t="e">
        <f>#REF!/#REF!</f>
        <v>#REF!</v>
      </c>
    </row>
    <row r="105" spans="2:8" x14ac:dyDescent="0.25">
      <c r="B105" s="19" t="s">
        <v>184</v>
      </c>
      <c r="C105" s="17" t="s">
        <v>43</v>
      </c>
      <c r="D105" s="7" t="s">
        <v>97</v>
      </c>
      <c r="E105" s="18" t="s">
        <v>13</v>
      </c>
      <c r="F105" s="7" t="s">
        <v>103</v>
      </c>
      <c r="G105" s="11">
        <v>30</v>
      </c>
      <c r="H105" s="16" t="e">
        <f>#REF!/#REF!</f>
        <v>#REF!</v>
      </c>
    </row>
    <row r="106" spans="2:8" x14ac:dyDescent="0.25">
      <c r="B106" s="19" t="s">
        <v>185</v>
      </c>
      <c r="C106" s="17" t="s">
        <v>43</v>
      </c>
      <c r="D106" s="7" t="s">
        <v>98</v>
      </c>
      <c r="E106" s="18" t="s">
        <v>63</v>
      </c>
      <c r="F106" s="7" t="s">
        <v>103</v>
      </c>
      <c r="G106" s="11">
        <v>100</v>
      </c>
      <c r="H106" s="16" t="e">
        <f>#REF!/#REF!</f>
        <v>#REF!</v>
      </c>
    </row>
    <row r="107" spans="2:8" x14ac:dyDescent="0.25">
      <c r="B107" s="65" t="s">
        <v>186</v>
      </c>
      <c r="C107" s="61"/>
      <c r="D107" s="62"/>
      <c r="E107" s="63" t="s">
        <v>64</v>
      </c>
      <c r="F107" s="62"/>
      <c r="G107" s="64"/>
      <c r="H107" s="16" t="e">
        <f>#REF!/#REF!</f>
        <v>#REF!</v>
      </c>
    </row>
    <row r="108" spans="2:8" x14ac:dyDescent="0.25">
      <c r="B108" s="19" t="s">
        <v>187</v>
      </c>
      <c r="C108" s="17" t="s">
        <v>43</v>
      </c>
      <c r="D108" s="7" t="s">
        <v>99</v>
      </c>
      <c r="E108" s="18" t="s">
        <v>52</v>
      </c>
      <c r="F108" s="7" t="s">
        <v>3</v>
      </c>
      <c r="G108" s="11">
        <v>50</v>
      </c>
      <c r="H108" s="16" t="e">
        <f>#REF!/#REF!</f>
        <v>#REF!</v>
      </c>
    </row>
    <row r="109" spans="2:8" x14ac:dyDescent="0.25">
      <c r="B109" s="19" t="s">
        <v>188</v>
      </c>
      <c r="C109" s="17" t="s">
        <v>43</v>
      </c>
      <c r="D109" s="7" t="s">
        <v>100</v>
      </c>
      <c r="E109" s="18" t="s">
        <v>53</v>
      </c>
      <c r="F109" s="7" t="s">
        <v>3</v>
      </c>
      <c r="G109" s="11">
        <v>50</v>
      </c>
      <c r="H109" s="16" t="e">
        <f>#REF!/#REF!</f>
        <v>#REF!</v>
      </c>
    </row>
    <row r="110" spans="2:8" x14ac:dyDescent="0.25">
      <c r="B110" s="19" t="s">
        <v>189</v>
      </c>
      <c r="C110" s="17" t="s">
        <v>43</v>
      </c>
      <c r="D110" s="7" t="s">
        <v>101</v>
      </c>
      <c r="E110" s="18" t="s">
        <v>54</v>
      </c>
      <c r="F110" s="7" t="s">
        <v>3</v>
      </c>
      <c r="G110" s="11">
        <v>50</v>
      </c>
      <c r="H110" s="16" t="e">
        <f>#REF!/#REF!</f>
        <v>#REF!</v>
      </c>
    </row>
    <row r="111" spans="2:8" x14ac:dyDescent="0.25">
      <c r="B111" s="65" t="s">
        <v>190</v>
      </c>
      <c r="C111" s="61"/>
      <c r="D111" s="62"/>
      <c r="E111" s="63" t="s">
        <v>65</v>
      </c>
      <c r="F111" s="62"/>
      <c r="G111" s="64"/>
      <c r="H111" s="16" t="e">
        <f>#REF!/#REF!</f>
        <v>#REF!</v>
      </c>
    </row>
    <row r="112" spans="2:8" ht="30" x14ac:dyDescent="0.25">
      <c r="B112" s="19" t="s">
        <v>191</v>
      </c>
      <c r="C112" s="17" t="s">
        <v>43</v>
      </c>
      <c r="D112" s="7" t="s">
        <v>340</v>
      </c>
      <c r="E112" s="18" t="s">
        <v>342</v>
      </c>
      <c r="F112" s="7" t="s">
        <v>3</v>
      </c>
      <c r="G112" s="11">
        <v>2000</v>
      </c>
      <c r="H112" s="16" t="e">
        <f>#REF!/#REF!</f>
        <v>#REF!</v>
      </c>
    </row>
    <row r="113" spans="2:8" ht="30" x14ac:dyDescent="0.25">
      <c r="B113" s="19" t="s">
        <v>192</v>
      </c>
      <c r="C113" s="17" t="s">
        <v>43</v>
      </c>
      <c r="D113" s="7" t="s">
        <v>102</v>
      </c>
      <c r="E113" s="18" t="s">
        <v>66</v>
      </c>
      <c r="F113" s="7" t="s">
        <v>3</v>
      </c>
      <c r="G113" s="11">
        <v>1000</v>
      </c>
      <c r="H113" s="16" t="e">
        <f>#REF!/#REF!</f>
        <v>#REF!</v>
      </c>
    </row>
    <row r="114" spans="2:8" x14ac:dyDescent="0.25">
      <c r="B114" s="19" t="s">
        <v>193</v>
      </c>
      <c r="C114" s="17" t="s">
        <v>43</v>
      </c>
      <c r="D114" s="7" t="s">
        <v>341</v>
      </c>
      <c r="E114" s="18" t="s">
        <v>343</v>
      </c>
      <c r="F114" s="7" t="s">
        <v>3</v>
      </c>
      <c r="G114" s="11">
        <v>1000</v>
      </c>
      <c r="H114" s="16" t="e">
        <f>#REF!/#REF!</f>
        <v>#REF!</v>
      </c>
    </row>
    <row r="115" spans="2:8" x14ac:dyDescent="0.25">
      <c r="B115" s="65" t="s">
        <v>194</v>
      </c>
      <c r="C115" s="61"/>
      <c r="D115" s="62"/>
      <c r="E115" s="63" t="s">
        <v>104</v>
      </c>
      <c r="F115" s="62"/>
      <c r="G115" s="64"/>
      <c r="H115" s="16" t="e">
        <f>#REF!/#REF!</f>
        <v>#REF!</v>
      </c>
    </row>
    <row r="116" spans="2:8" x14ac:dyDescent="0.25">
      <c r="B116" s="19" t="s">
        <v>195</v>
      </c>
      <c r="C116" s="17" t="s">
        <v>44</v>
      </c>
      <c r="D116" s="7" t="s">
        <v>238</v>
      </c>
      <c r="E116" s="18" t="s">
        <v>239</v>
      </c>
      <c r="F116" s="7" t="s">
        <v>5</v>
      </c>
      <c r="G116" s="11">
        <f>(G66*0.8*1.2)+(G67*1.2*1.5)+(G85*1.2*1.2*1.5)+(G86*1.2*2.4*1.5)+(G95*1.2*1.2*1.5)</f>
        <v>2551.1999999999998</v>
      </c>
      <c r="H116" s="16" t="e">
        <f>#REF!/#REF!</f>
        <v>#REF!</v>
      </c>
    </row>
    <row r="117" spans="2:8" ht="45" x14ac:dyDescent="0.25">
      <c r="B117" s="19" t="s">
        <v>448</v>
      </c>
      <c r="C117" s="17" t="s">
        <v>44</v>
      </c>
      <c r="D117" s="7" t="s">
        <v>344</v>
      </c>
      <c r="E117" s="18" t="s">
        <v>450</v>
      </c>
      <c r="F117" s="7" t="s">
        <v>5</v>
      </c>
      <c r="G117" s="11">
        <f>(G68*1.2*2)+(G69*1.8*2.5)</f>
        <v>3810</v>
      </c>
      <c r="H117" s="16" t="e">
        <f>#REF!/#REF!</f>
        <v>#REF!</v>
      </c>
    </row>
    <row r="118" spans="2:8" x14ac:dyDescent="0.25">
      <c r="B118" s="19" t="s">
        <v>449</v>
      </c>
      <c r="C118" s="17" t="s">
        <v>44</v>
      </c>
      <c r="D118" s="7" t="s">
        <v>345</v>
      </c>
      <c r="E118" s="18" t="s">
        <v>347</v>
      </c>
      <c r="F118" s="7" t="s">
        <v>5</v>
      </c>
      <c r="G118" s="11">
        <f>G116*10%</f>
        <v>255.12</v>
      </c>
      <c r="H118" s="16" t="e">
        <f>#REF!/#REF!</f>
        <v>#REF!</v>
      </c>
    </row>
    <row r="119" spans="2:8" x14ac:dyDescent="0.25">
      <c r="B119" s="19" t="s">
        <v>453</v>
      </c>
      <c r="C119" s="17" t="s">
        <v>44</v>
      </c>
      <c r="D119" s="7" t="s">
        <v>346</v>
      </c>
      <c r="E119" s="18" t="s">
        <v>348</v>
      </c>
      <c r="F119" s="7" t="s">
        <v>5</v>
      </c>
      <c r="G119" s="11">
        <f>G117*10%</f>
        <v>381</v>
      </c>
      <c r="H119" s="16" t="e">
        <f>#REF!/#REF!</f>
        <v>#REF!</v>
      </c>
    </row>
    <row r="120" spans="2:8" ht="30" x14ac:dyDescent="0.25">
      <c r="B120" s="19" t="s">
        <v>454</v>
      </c>
      <c r="C120" s="17" t="s">
        <v>46</v>
      </c>
      <c r="D120" s="7">
        <v>101616</v>
      </c>
      <c r="E120" s="18" t="s">
        <v>242</v>
      </c>
      <c r="F120" s="7" t="s">
        <v>2</v>
      </c>
      <c r="G120" s="11">
        <f>ROUND((G116/1.5+G117/1.5),2)</f>
        <v>4240.8</v>
      </c>
      <c r="H120" s="16" t="e">
        <f>#REF!/#REF!</f>
        <v>#REF!</v>
      </c>
    </row>
    <row r="121" spans="2:8" ht="45" x14ac:dyDescent="0.25">
      <c r="B121" s="19" t="s">
        <v>455</v>
      </c>
      <c r="C121" s="17" t="s">
        <v>44</v>
      </c>
      <c r="D121" s="7" t="s">
        <v>451</v>
      </c>
      <c r="E121" s="18" t="s">
        <v>452</v>
      </c>
      <c r="F121" s="7" t="s">
        <v>2</v>
      </c>
      <c r="G121" s="11">
        <v>1250</v>
      </c>
      <c r="H121" s="16" t="e">
        <f>#REF!/#REF!</f>
        <v>#REF!</v>
      </c>
    </row>
    <row r="122" spans="2:8" x14ac:dyDescent="0.25">
      <c r="B122" s="19" t="s">
        <v>456</v>
      </c>
      <c r="C122" s="17" t="s">
        <v>44</v>
      </c>
      <c r="D122" s="7" t="s">
        <v>240</v>
      </c>
      <c r="E122" s="18" t="s">
        <v>241</v>
      </c>
      <c r="F122" s="7" t="s">
        <v>5</v>
      </c>
      <c r="G122" s="11">
        <f>G116+G117+G118+G119</f>
        <v>6997.32</v>
      </c>
      <c r="H122" s="16" t="e">
        <f>#REF!/#REF!</f>
        <v>#REF!</v>
      </c>
    </row>
    <row r="123" spans="2:8" ht="45" x14ac:dyDescent="0.25">
      <c r="B123" s="19" t="s">
        <v>457</v>
      </c>
      <c r="C123" s="17" t="s">
        <v>46</v>
      </c>
      <c r="D123" s="7">
        <v>100978</v>
      </c>
      <c r="E123" s="18" t="s">
        <v>328</v>
      </c>
      <c r="F123" s="7" t="s">
        <v>5</v>
      </c>
      <c r="G123" s="27">
        <f>G122</f>
        <v>6997.32</v>
      </c>
      <c r="H123" s="16" t="e">
        <f>#REF!/#REF!</f>
        <v>#REF!</v>
      </c>
    </row>
    <row r="124" spans="2:8" ht="30" x14ac:dyDescent="0.25">
      <c r="B124" s="19" t="s">
        <v>458</v>
      </c>
      <c r="C124" s="17" t="s">
        <v>46</v>
      </c>
      <c r="D124" s="7">
        <v>95875</v>
      </c>
      <c r="E124" s="18" t="s">
        <v>349</v>
      </c>
      <c r="F124" s="7" t="s">
        <v>237</v>
      </c>
      <c r="G124" s="27">
        <f>G123*5</f>
        <v>34986.6</v>
      </c>
      <c r="H124" s="16" t="e">
        <f>#REF!/#REF!</f>
        <v>#REF!</v>
      </c>
    </row>
    <row r="125" spans="2:8" x14ac:dyDescent="0.25">
      <c r="B125" s="46" t="s">
        <v>105</v>
      </c>
      <c r="C125" s="45"/>
      <c r="D125" s="46"/>
      <c r="E125" s="47" t="s">
        <v>120</v>
      </c>
      <c r="F125" s="48"/>
      <c r="G125" s="49"/>
      <c r="H125" s="16" t="e">
        <f>#REF!/#REF!</f>
        <v>#REF!</v>
      </c>
    </row>
    <row r="126" spans="2:8" x14ac:dyDescent="0.25">
      <c r="B126" s="65" t="s">
        <v>220</v>
      </c>
      <c r="C126" s="61"/>
      <c r="D126" s="62"/>
      <c r="E126" s="63" t="s">
        <v>350</v>
      </c>
      <c r="F126" s="62"/>
      <c r="G126" s="64"/>
      <c r="H126" s="16" t="e">
        <f>#REF!/#REF!</f>
        <v>#REF!</v>
      </c>
    </row>
    <row r="127" spans="2:8" ht="30" x14ac:dyDescent="0.25">
      <c r="B127" s="19" t="s">
        <v>106</v>
      </c>
      <c r="C127" s="17" t="s">
        <v>46</v>
      </c>
      <c r="D127" s="7">
        <v>100576</v>
      </c>
      <c r="E127" s="18" t="s">
        <v>353</v>
      </c>
      <c r="F127" s="7" t="s">
        <v>2</v>
      </c>
      <c r="G127" s="11">
        <f>G138+G149+G150+G151+G152</f>
        <v>820000</v>
      </c>
      <c r="H127" s="16" t="e">
        <f>#REF!/#REF!</f>
        <v>#REF!</v>
      </c>
    </row>
    <row r="128" spans="2:8" ht="45" x14ac:dyDescent="0.25">
      <c r="B128" s="19" t="s">
        <v>107</v>
      </c>
      <c r="C128" s="17" t="s">
        <v>44</v>
      </c>
      <c r="D128" s="7" t="s">
        <v>351</v>
      </c>
      <c r="E128" s="18" t="s">
        <v>352</v>
      </c>
      <c r="F128" s="7" t="s">
        <v>5</v>
      </c>
      <c r="G128" s="11">
        <f>G138*0.15</f>
        <v>34499.999999999993</v>
      </c>
      <c r="H128" s="16" t="e">
        <f>#REF!/#REF!</f>
        <v>#REF!</v>
      </c>
    </row>
    <row r="129" spans="2:8" x14ac:dyDescent="0.25">
      <c r="B129" s="19" t="s">
        <v>108</v>
      </c>
      <c r="C129" s="17" t="s">
        <v>231</v>
      </c>
      <c r="D129" s="7">
        <v>4721</v>
      </c>
      <c r="E129" s="18" t="s">
        <v>354</v>
      </c>
      <c r="F129" s="7" t="s">
        <v>5</v>
      </c>
      <c r="G129" s="11">
        <f>G134*30%</f>
        <v>36900</v>
      </c>
      <c r="H129" s="16" t="e">
        <f>#REF!/#REF!</f>
        <v>#REF!</v>
      </c>
    </row>
    <row r="130" spans="2:8" ht="45" x14ac:dyDescent="0.25">
      <c r="B130" s="19" t="s">
        <v>109</v>
      </c>
      <c r="C130" s="17" t="s">
        <v>46</v>
      </c>
      <c r="D130" s="28">
        <v>100978</v>
      </c>
      <c r="E130" s="23" t="s">
        <v>328</v>
      </c>
      <c r="F130" s="24" t="s">
        <v>5</v>
      </c>
      <c r="G130" s="27">
        <f>G129*1.3</f>
        <v>47970</v>
      </c>
      <c r="H130" s="16" t="e">
        <f>#REF!/#REF!</f>
        <v>#REF!</v>
      </c>
    </row>
    <row r="131" spans="2:8" ht="30" x14ac:dyDescent="0.25">
      <c r="B131" s="19" t="s">
        <v>110</v>
      </c>
      <c r="C131" s="17" t="s">
        <v>46</v>
      </c>
      <c r="D131" s="28">
        <v>93588</v>
      </c>
      <c r="E131" s="23" t="s">
        <v>355</v>
      </c>
      <c r="F131" s="24" t="s">
        <v>237</v>
      </c>
      <c r="G131" s="27">
        <f>G130*30</f>
        <v>1439100</v>
      </c>
      <c r="H131" s="16" t="e">
        <f>#REF!/#REF!</f>
        <v>#REF!</v>
      </c>
    </row>
    <row r="132" spans="2:8" ht="30" x14ac:dyDescent="0.25">
      <c r="B132" s="19" t="s">
        <v>111</v>
      </c>
      <c r="C132" s="17" t="s">
        <v>46</v>
      </c>
      <c r="D132" s="29">
        <v>95875</v>
      </c>
      <c r="E132" s="23" t="s">
        <v>349</v>
      </c>
      <c r="F132" s="24" t="s">
        <v>237</v>
      </c>
      <c r="G132" s="27">
        <f>G130*30</f>
        <v>1439100</v>
      </c>
      <c r="H132" s="16" t="e">
        <f>#REF!/#REF!</f>
        <v>#REF!</v>
      </c>
    </row>
    <row r="133" spans="2:8" ht="45" x14ac:dyDescent="0.25">
      <c r="B133" s="19" t="s">
        <v>112</v>
      </c>
      <c r="C133" s="67" t="s">
        <v>46</v>
      </c>
      <c r="D133" s="68">
        <v>93590</v>
      </c>
      <c r="E133" s="69" t="s">
        <v>356</v>
      </c>
      <c r="F133" s="70" t="s">
        <v>237</v>
      </c>
      <c r="G133" s="78">
        <f>G130*10</f>
        <v>479700</v>
      </c>
      <c r="H133" s="16" t="e">
        <f>#REF!/#REF!</f>
        <v>#REF!</v>
      </c>
    </row>
    <row r="134" spans="2:8" ht="30" x14ac:dyDescent="0.25">
      <c r="B134" s="19" t="s">
        <v>144</v>
      </c>
      <c r="C134" s="17" t="s">
        <v>43</v>
      </c>
      <c r="D134" s="85" t="s">
        <v>520</v>
      </c>
      <c r="E134" s="84" t="s">
        <v>521</v>
      </c>
      <c r="F134" s="35" t="s">
        <v>5</v>
      </c>
      <c r="G134" s="77">
        <f>G127*0.15</f>
        <v>123000</v>
      </c>
      <c r="H134" s="16" t="e">
        <f>#REF!/#REF!</f>
        <v>#REF!</v>
      </c>
    </row>
    <row r="135" spans="2:8" ht="45" x14ac:dyDescent="0.25">
      <c r="B135" s="19" t="s">
        <v>145</v>
      </c>
      <c r="C135" s="79" t="s">
        <v>46</v>
      </c>
      <c r="D135" s="80">
        <v>100978</v>
      </c>
      <c r="E135" s="81" t="s">
        <v>328</v>
      </c>
      <c r="F135" s="82" t="s">
        <v>5</v>
      </c>
      <c r="G135" s="83">
        <f>G134*1.7</f>
        <v>209100</v>
      </c>
      <c r="H135" s="16" t="e">
        <f>#REF!/#REF!</f>
        <v>#REF!</v>
      </c>
    </row>
    <row r="136" spans="2:8" ht="30" x14ac:dyDescent="0.25">
      <c r="B136" s="19" t="s">
        <v>146</v>
      </c>
      <c r="C136" s="17" t="s">
        <v>46</v>
      </c>
      <c r="D136" s="29">
        <v>95875</v>
      </c>
      <c r="E136" s="23" t="s">
        <v>349</v>
      </c>
      <c r="F136" s="24" t="s">
        <v>237</v>
      </c>
      <c r="G136" s="27">
        <f>G135*30</f>
        <v>6273000</v>
      </c>
      <c r="H136" s="16" t="e">
        <f>#REF!/#REF!</f>
        <v>#REF!</v>
      </c>
    </row>
    <row r="137" spans="2:8" ht="45" x14ac:dyDescent="0.25">
      <c r="B137" s="19" t="s">
        <v>197</v>
      </c>
      <c r="C137" s="17" t="s">
        <v>46</v>
      </c>
      <c r="D137" s="29">
        <v>93590</v>
      </c>
      <c r="E137" s="23" t="s">
        <v>356</v>
      </c>
      <c r="F137" s="24" t="s">
        <v>237</v>
      </c>
      <c r="G137" s="27">
        <f>G135*10</f>
        <v>2091000</v>
      </c>
      <c r="H137" s="16" t="e">
        <f>#REF!/#REF!</f>
        <v>#REF!</v>
      </c>
    </row>
    <row r="138" spans="2:8" x14ac:dyDescent="0.25">
      <c r="B138" s="19" t="s">
        <v>198</v>
      </c>
      <c r="C138" s="17" t="s">
        <v>43</v>
      </c>
      <c r="D138" s="29" t="s">
        <v>357</v>
      </c>
      <c r="E138" s="23" t="s">
        <v>358</v>
      </c>
      <c r="F138" s="24" t="s">
        <v>2</v>
      </c>
      <c r="G138" s="11">
        <f>G141*1.15</f>
        <v>229999.99999999997</v>
      </c>
      <c r="H138" s="16" t="e">
        <f>#REF!/#REF!</f>
        <v>#REF!</v>
      </c>
    </row>
    <row r="139" spans="2:8" ht="45" x14ac:dyDescent="0.25">
      <c r="B139" s="19" t="s">
        <v>199</v>
      </c>
      <c r="C139" s="17" t="s">
        <v>46</v>
      </c>
      <c r="D139" s="28">
        <v>102330</v>
      </c>
      <c r="E139" s="23" t="s">
        <v>359</v>
      </c>
      <c r="F139" s="24" t="s">
        <v>360</v>
      </c>
      <c r="G139" s="27">
        <f>(G138*0.0012)*30</f>
        <v>8279.9999999999982</v>
      </c>
      <c r="H139" s="16" t="e">
        <f>#REF!/#REF!</f>
        <v>#REF!</v>
      </c>
    </row>
    <row r="140" spans="2:8" ht="45" x14ac:dyDescent="0.25">
      <c r="B140" s="19" t="s">
        <v>200</v>
      </c>
      <c r="C140" s="17" t="s">
        <v>46</v>
      </c>
      <c r="D140" s="28">
        <v>102331</v>
      </c>
      <c r="E140" s="23" t="s">
        <v>361</v>
      </c>
      <c r="F140" s="24" t="s">
        <v>360</v>
      </c>
      <c r="G140" s="27">
        <f>(G138*0.0012)*370</f>
        <v>102119.99999999999</v>
      </c>
      <c r="H140" s="16" t="e">
        <f>#REF!/#REF!</f>
        <v>#REF!</v>
      </c>
    </row>
    <row r="141" spans="2:8" x14ac:dyDescent="0.25">
      <c r="B141" s="19" t="s">
        <v>147</v>
      </c>
      <c r="C141" s="17" t="s">
        <v>43</v>
      </c>
      <c r="D141" s="7" t="s">
        <v>375</v>
      </c>
      <c r="E141" s="18" t="s">
        <v>379</v>
      </c>
      <c r="F141" s="7" t="s">
        <v>2</v>
      </c>
      <c r="G141" s="13">
        <v>200000</v>
      </c>
      <c r="H141" s="16" t="e">
        <f>#REF!/#REF!</f>
        <v>#REF!</v>
      </c>
    </row>
    <row r="142" spans="2:8" ht="45" x14ac:dyDescent="0.25">
      <c r="B142" s="19" t="s">
        <v>148</v>
      </c>
      <c r="C142" s="17" t="s">
        <v>46</v>
      </c>
      <c r="D142" s="28">
        <v>102330</v>
      </c>
      <c r="E142" s="23" t="s">
        <v>359</v>
      </c>
      <c r="F142" s="24" t="s">
        <v>360</v>
      </c>
      <c r="G142" s="27">
        <f>(G141*0.0005)*30</f>
        <v>3000</v>
      </c>
      <c r="H142" s="16" t="e">
        <f>#REF!/#REF!</f>
        <v>#REF!</v>
      </c>
    </row>
    <row r="143" spans="2:8" ht="45" x14ac:dyDescent="0.25">
      <c r="B143" s="19" t="s">
        <v>149</v>
      </c>
      <c r="C143" s="17" t="s">
        <v>46</v>
      </c>
      <c r="D143" s="28">
        <v>102331</v>
      </c>
      <c r="E143" s="23" t="s">
        <v>361</v>
      </c>
      <c r="F143" s="24" t="s">
        <v>360</v>
      </c>
      <c r="G143" s="27">
        <f>(G141*0.0005)*370</f>
        <v>37000</v>
      </c>
      <c r="H143" s="16" t="e">
        <f>#REF!/#REF!</f>
        <v>#REF!</v>
      </c>
    </row>
    <row r="144" spans="2:8" ht="30" x14ac:dyDescent="0.25">
      <c r="B144" s="19" t="s">
        <v>150</v>
      </c>
      <c r="C144" s="17" t="s">
        <v>46</v>
      </c>
      <c r="D144" s="7">
        <v>95995</v>
      </c>
      <c r="E144" s="18" t="s">
        <v>115</v>
      </c>
      <c r="F144" s="7" t="s">
        <v>5</v>
      </c>
      <c r="G144" s="13">
        <f>G141*0.05</f>
        <v>10000</v>
      </c>
      <c r="H144" s="16" t="e">
        <f>#REF!/#REF!</f>
        <v>#REF!</v>
      </c>
    </row>
    <row r="145" spans="2:8" ht="30" x14ac:dyDescent="0.25">
      <c r="B145" s="19" t="s">
        <v>236</v>
      </c>
      <c r="C145" s="17" t="s">
        <v>46</v>
      </c>
      <c r="D145" s="28">
        <v>100986</v>
      </c>
      <c r="E145" s="23" t="s">
        <v>362</v>
      </c>
      <c r="F145" s="24" t="s">
        <v>5</v>
      </c>
      <c r="G145" s="30">
        <f>G144</f>
        <v>10000</v>
      </c>
      <c r="H145" s="16" t="e">
        <f>#REF!/#REF!</f>
        <v>#REF!</v>
      </c>
    </row>
    <row r="146" spans="2:8" ht="30" x14ac:dyDescent="0.25">
      <c r="B146" s="19" t="s">
        <v>459</v>
      </c>
      <c r="C146" s="17" t="s">
        <v>46</v>
      </c>
      <c r="D146" s="28">
        <v>93588</v>
      </c>
      <c r="E146" s="23" t="s">
        <v>355</v>
      </c>
      <c r="F146" s="24" t="s">
        <v>237</v>
      </c>
      <c r="G146" s="30">
        <f>G145*30</f>
        <v>300000</v>
      </c>
      <c r="H146" s="16" t="e">
        <f>#REF!/#REF!</f>
        <v>#REF!</v>
      </c>
    </row>
    <row r="147" spans="2:8" ht="30" x14ac:dyDescent="0.25">
      <c r="B147" s="19" t="s">
        <v>460</v>
      </c>
      <c r="C147" s="17" t="s">
        <v>46</v>
      </c>
      <c r="D147" s="29">
        <v>95875</v>
      </c>
      <c r="E147" s="23" t="s">
        <v>349</v>
      </c>
      <c r="F147" s="24" t="s">
        <v>237</v>
      </c>
      <c r="G147" s="30">
        <f>G145*30</f>
        <v>300000</v>
      </c>
      <c r="H147" s="16" t="e">
        <f>#REF!/#REF!</f>
        <v>#REF!</v>
      </c>
    </row>
    <row r="148" spans="2:8" ht="45" x14ac:dyDescent="0.25">
      <c r="B148" s="19" t="s">
        <v>461</v>
      </c>
      <c r="C148" s="17" t="s">
        <v>46</v>
      </c>
      <c r="D148" s="29">
        <v>93590</v>
      </c>
      <c r="E148" s="23" t="s">
        <v>356</v>
      </c>
      <c r="F148" s="24" t="s">
        <v>237</v>
      </c>
      <c r="G148" s="30">
        <f>G145*30</f>
        <v>300000</v>
      </c>
      <c r="H148" s="16" t="e">
        <f>#REF!/#REF!</f>
        <v>#REF!</v>
      </c>
    </row>
    <row r="149" spans="2:8" ht="30" x14ac:dyDescent="0.25">
      <c r="B149" s="19" t="s">
        <v>462</v>
      </c>
      <c r="C149" s="17" t="s">
        <v>46</v>
      </c>
      <c r="D149" s="7">
        <v>101170</v>
      </c>
      <c r="E149" s="18" t="s">
        <v>22</v>
      </c>
      <c r="F149" s="7" t="s">
        <v>2</v>
      </c>
      <c r="G149" s="11">
        <v>30000</v>
      </c>
      <c r="H149" s="16" t="e">
        <f>#REF!/#REF!</f>
        <v>#REF!</v>
      </c>
    </row>
    <row r="150" spans="2:8" ht="30" x14ac:dyDescent="0.25">
      <c r="B150" s="19" t="s">
        <v>463</v>
      </c>
      <c r="C150" s="17" t="s">
        <v>43</v>
      </c>
      <c r="D150" s="90" t="s">
        <v>525</v>
      </c>
      <c r="E150" s="91" t="s">
        <v>524</v>
      </c>
      <c r="F150" s="7" t="s">
        <v>2</v>
      </c>
      <c r="G150" s="11">
        <v>80000</v>
      </c>
      <c r="H150" s="16"/>
    </row>
    <row r="151" spans="2:8" ht="30" x14ac:dyDescent="0.25">
      <c r="B151" s="19" t="s">
        <v>464</v>
      </c>
      <c r="C151" s="17" t="s">
        <v>43</v>
      </c>
      <c r="D151" s="86" t="s">
        <v>523</v>
      </c>
      <c r="E151" s="87" t="s">
        <v>522</v>
      </c>
      <c r="F151" s="7" t="s">
        <v>2</v>
      </c>
      <c r="G151" s="11">
        <v>400000</v>
      </c>
      <c r="H151" s="16"/>
    </row>
    <row r="152" spans="2:8" ht="45" x14ac:dyDescent="0.25">
      <c r="B152" s="19" t="s">
        <v>465</v>
      </c>
      <c r="C152" s="17" t="s">
        <v>44</v>
      </c>
      <c r="D152" s="88" t="s">
        <v>527</v>
      </c>
      <c r="E152" s="89" t="s">
        <v>526</v>
      </c>
      <c r="F152" s="7" t="s">
        <v>2</v>
      </c>
      <c r="G152" s="11">
        <v>80000</v>
      </c>
      <c r="H152" s="16" t="e">
        <f>#REF!/#REF!</f>
        <v>#REF!</v>
      </c>
    </row>
    <row r="153" spans="2:8" ht="30" x14ac:dyDescent="0.25">
      <c r="B153" s="19" t="s">
        <v>466</v>
      </c>
      <c r="C153" s="17" t="s">
        <v>46</v>
      </c>
      <c r="D153" s="7">
        <v>100945</v>
      </c>
      <c r="E153" s="18" t="s">
        <v>363</v>
      </c>
      <c r="F153" s="7" t="s">
        <v>360</v>
      </c>
      <c r="G153" s="11">
        <f>(G149*0.08)*1.5*30+(G152*0.1)*1.5*30</f>
        <v>468000</v>
      </c>
      <c r="H153" s="16" t="e">
        <f>#REF!/#REF!</f>
        <v>#REF!</v>
      </c>
    </row>
    <row r="154" spans="2:8" ht="30" x14ac:dyDescent="0.25">
      <c r="B154" s="19" t="s">
        <v>528</v>
      </c>
      <c r="C154" s="17" t="s">
        <v>46</v>
      </c>
      <c r="D154" s="7">
        <v>100947</v>
      </c>
      <c r="E154" s="18" t="s">
        <v>364</v>
      </c>
      <c r="F154" s="7" t="s">
        <v>360</v>
      </c>
      <c r="G154" s="11">
        <f>(G149*0.08)*1.5*30+(G152*0.1)*1.5*30</f>
        <v>468000</v>
      </c>
      <c r="H154" s="16" t="e">
        <f>#REF!/#REF!</f>
        <v>#REF!</v>
      </c>
    </row>
    <row r="155" spans="2:8" ht="30" x14ac:dyDescent="0.25">
      <c r="B155" s="19" t="s">
        <v>529</v>
      </c>
      <c r="C155" s="17" t="s">
        <v>46</v>
      </c>
      <c r="D155" s="7">
        <v>100948</v>
      </c>
      <c r="E155" s="18" t="s">
        <v>365</v>
      </c>
      <c r="F155" s="7" t="s">
        <v>360</v>
      </c>
      <c r="G155" s="11">
        <f>(G149*0.08)*1.5*10+(G152*0.1)*1.5*10</f>
        <v>156000</v>
      </c>
      <c r="H155" s="16" t="e">
        <f>#REF!/#REF!</f>
        <v>#REF!</v>
      </c>
    </row>
    <row r="156" spans="2:8" x14ac:dyDescent="0.25">
      <c r="B156" s="65" t="s">
        <v>201</v>
      </c>
      <c r="C156" s="61"/>
      <c r="D156" s="62"/>
      <c r="E156" s="63" t="s">
        <v>117</v>
      </c>
      <c r="F156" s="62"/>
      <c r="G156" s="64"/>
      <c r="H156" s="16" t="e">
        <f>#REF!/#REF!</f>
        <v>#REF!</v>
      </c>
    </row>
    <row r="157" spans="2:8" x14ac:dyDescent="0.25">
      <c r="B157" s="19" t="s">
        <v>202</v>
      </c>
      <c r="C157" s="17" t="s">
        <v>46</v>
      </c>
      <c r="D157" s="7">
        <v>99814</v>
      </c>
      <c r="E157" s="18" t="s">
        <v>118</v>
      </c>
      <c r="F157" s="10" t="s">
        <v>119</v>
      </c>
      <c r="G157" s="11">
        <v>200000</v>
      </c>
      <c r="H157" s="16" t="e">
        <f>#REF!/#REF!</f>
        <v>#REF!</v>
      </c>
    </row>
    <row r="158" spans="2:8" ht="30" x14ac:dyDescent="0.25">
      <c r="B158" s="19" t="s">
        <v>203</v>
      </c>
      <c r="C158" s="17" t="s">
        <v>265</v>
      </c>
      <c r="D158" s="7">
        <v>4011410</v>
      </c>
      <c r="E158" s="18" t="s">
        <v>370</v>
      </c>
      <c r="F158" s="10" t="s">
        <v>119</v>
      </c>
      <c r="G158" s="11">
        <f>G157</f>
        <v>200000</v>
      </c>
      <c r="H158" s="16" t="e">
        <f>#REF!/#REF!</f>
        <v>#REF!</v>
      </c>
    </row>
    <row r="159" spans="2:8" x14ac:dyDescent="0.25">
      <c r="B159" s="19" t="s">
        <v>204</v>
      </c>
      <c r="C159" s="17" t="s">
        <v>368</v>
      </c>
      <c r="D159" s="7" t="s">
        <v>367</v>
      </c>
      <c r="E159" s="18" t="s">
        <v>366</v>
      </c>
      <c r="F159" s="10" t="s">
        <v>369</v>
      </c>
      <c r="G159" s="11">
        <f>ROUND((G157*0.00236),2)</f>
        <v>472</v>
      </c>
      <c r="H159" s="16" t="e">
        <f>#REF!/#REF!</f>
        <v>#REF!</v>
      </c>
    </row>
    <row r="160" spans="2:8" ht="30" x14ac:dyDescent="0.25">
      <c r="B160" s="19" t="s">
        <v>205</v>
      </c>
      <c r="C160" s="17" t="s">
        <v>265</v>
      </c>
      <c r="D160" s="29">
        <v>5914389</v>
      </c>
      <c r="E160" s="23" t="s">
        <v>371</v>
      </c>
      <c r="F160" s="24" t="s">
        <v>372</v>
      </c>
      <c r="G160" s="11">
        <f>G158*0.0225</f>
        <v>4500</v>
      </c>
      <c r="H160" s="16" t="e">
        <f>#REF!/#REF!</f>
        <v>#REF!</v>
      </c>
    </row>
    <row r="161" spans="2:8" x14ac:dyDescent="0.25">
      <c r="B161" s="19" t="s">
        <v>206</v>
      </c>
      <c r="C161" s="17" t="s">
        <v>265</v>
      </c>
      <c r="D161" s="29">
        <v>5914434</v>
      </c>
      <c r="E161" s="23" t="s">
        <v>373</v>
      </c>
      <c r="F161" s="24" t="s">
        <v>372</v>
      </c>
      <c r="G161" s="11">
        <f>G158*0.00034</f>
        <v>68</v>
      </c>
      <c r="H161" s="16" t="e">
        <f>#REF!/#REF!</f>
        <v>#REF!</v>
      </c>
    </row>
    <row r="162" spans="2:8" x14ac:dyDescent="0.25">
      <c r="B162" s="65" t="s">
        <v>207</v>
      </c>
      <c r="C162" s="61"/>
      <c r="D162" s="62"/>
      <c r="E162" s="63" t="s">
        <v>121</v>
      </c>
      <c r="F162" s="62"/>
      <c r="G162" s="64"/>
      <c r="H162" s="16" t="e">
        <f>#REF!/#REF!</f>
        <v>#REF!</v>
      </c>
    </row>
    <row r="163" spans="2:8" ht="30" x14ac:dyDescent="0.25">
      <c r="B163" s="19" t="s">
        <v>208</v>
      </c>
      <c r="C163" s="31" t="s">
        <v>46</v>
      </c>
      <c r="D163" s="7">
        <v>96001</v>
      </c>
      <c r="E163" s="23" t="s">
        <v>381</v>
      </c>
      <c r="F163" s="24" t="s">
        <v>2</v>
      </c>
      <c r="G163" s="30">
        <v>100000</v>
      </c>
      <c r="H163" s="16" t="e">
        <f>#REF!/#REF!</f>
        <v>#REF!</v>
      </c>
    </row>
    <row r="164" spans="2:8" ht="45" x14ac:dyDescent="0.25">
      <c r="B164" s="19" t="s">
        <v>209</v>
      </c>
      <c r="C164" s="31" t="s">
        <v>46</v>
      </c>
      <c r="D164" s="7">
        <v>100974</v>
      </c>
      <c r="E164" s="23" t="s">
        <v>376</v>
      </c>
      <c r="F164" s="24" t="s">
        <v>5</v>
      </c>
      <c r="G164" s="30">
        <f>(G163*0.05)</f>
        <v>5000</v>
      </c>
      <c r="H164" s="16" t="e">
        <f>#REF!/#REF!</f>
        <v>#REF!</v>
      </c>
    </row>
    <row r="165" spans="2:8" ht="30" x14ac:dyDescent="0.25">
      <c r="B165" s="19" t="s">
        <v>210</v>
      </c>
      <c r="C165" s="31" t="s">
        <v>46</v>
      </c>
      <c r="D165" s="7">
        <v>95875</v>
      </c>
      <c r="E165" s="23" t="s">
        <v>349</v>
      </c>
      <c r="F165" s="24" t="s">
        <v>237</v>
      </c>
      <c r="G165" s="30">
        <f>G164*5</f>
        <v>25000</v>
      </c>
      <c r="H165" s="16" t="e">
        <f>#REF!/#REF!</f>
        <v>#REF!</v>
      </c>
    </row>
    <row r="166" spans="2:8" x14ac:dyDescent="0.25">
      <c r="B166" s="19" t="s">
        <v>211</v>
      </c>
      <c r="C166" s="31" t="s">
        <v>46</v>
      </c>
      <c r="D166" s="7">
        <v>99814</v>
      </c>
      <c r="E166" s="23" t="s">
        <v>377</v>
      </c>
      <c r="F166" s="24" t="s">
        <v>2</v>
      </c>
      <c r="G166" s="30">
        <v>100000</v>
      </c>
      <c r="H166" s="16" t="e">
        <f>#REF!/#REF!</f>
        <v>#REF!</v>
      </c>
    </row>
    <row r="167" spans="2:8" x14ac:dyDescent="0.25">
      <c r="B167" s="19" t="s">
        <v>212</v>
      </c>
      <c r="C167" s="31" t="s">
        <v>43</v>
      </c>
      <c r="D167" s="7" t="s">
        <v>374</v>
      </c>
      <c r="E167" s="23" t="s">
        <v>378</v>
      </c>
      <c r="F167" s="24" t="s">
        <v>2</v>
      </c>
      <c r="G167" s="30">
        <f>G166</f>
        <v>100000</v>
      </c>
      <c r="H167" s="16" t="e">
        <f>#REF!/#REF!</f>
        <v>#REF!</v>
      </c>
    </row>
    <row r="168" spans="2:8" x14ac:dyDescent="0.25">
      <c r="B168" s="19" t="s">
        <v>213</v>
      </c>
      <c r="C168" s="31" t="s">
        <v>43</v>
      </c>
      <c r="D168" s="7" t="s">
        <v>375</v>
      </c>
      <c r="E168" s="23" t="s">
        <v>379</v>
      </c>
      <c r="F168" s="24" t="s">
        <v>2</v>
      </c>
      <c r="G168" s="30">
        <f>G167</f>
        <v>100000</v>
      </c>
      <c r="H168" s="16" t="e">
        <f>#REF!/#REF!</f>
        <v>#REF!</v>
      </c>
    </row>
    <row r="169" spans="2:8" ht="45" x14ac:dyDescent="0.25">
      <c r="B169" s="19" t="s">
        <v>243</v>
      </c>
      <c r="C169" s="31" t="s">
        <v>46</v>
      </c>
      <c r="D169" s="7">
        <v>102330</v>
      </c>
      <c r="E169" s="23" t="s">
        <v>359</v>
      </c>
      <c r="F169" s="24" t="s">
        <v>360</v>
      </c>
      <c r="G169" s="30">
        <f>G168*0.0005*30</f>
        <v>1500</v>
      </c>
      <c r="H169" s="16" t="e">
        <f>#REF!/#REF!</f>
        <v>#REF!</v>
      </c>
    </row>
    <row r="170" spans="2:8" ht="45" x14ac:dyDescent="0.25">
      <c r="B170" s="19" t="s">
        <v>467</v>
      </c>
      <c r="C170" s="31" t="s">
        <v>46</v>
      </c>
      <c r="D170" s="7">
        <v>102331</v>
      </c>
      <c r="E170" s="23" t="s">
        <v>361</v>
      </c>
      <c r="F170" s="24" t="s">
        <v>360</v>
      </c>
      <c r="G170" s="30">
        <f>G168*0.0005*370</f>
        <v>18500</v>
      </c>
      <c r="H170" s="16" t="e">
        <f>#REF!/#REF!</f>
        <v>#REF!</v>
      </c>
    </row>
    <row r="171" spans="2:8" ht="30" x14ac:dyDescent="0.25">
      <c r="B171" s="19" t="s">
        <v>468</v>
      </c>
      <c r="C171" s="31" t="s">
        <v>46</v>
      </c>
      <c r="D171" s="7">
        <v>95996</v>
      </c>
      <c r="E171" s="23" t="s">
        <v>244</v>
      </c>
      <c r="F171" s="24" t="s">
        <v>5</v>
      </c>
      <c r="G171" s="30">
        <f>ROUND((G168*0.03),2)</f>
        <v>3000</v>
      </c>
      <c r="H171" s="16" t="e">
        <f>#REF!/#REF!</f>
        <v>#REF!</v>
      </c>
    </row>
    <row r="172" spans="2:8" ht="30" x14ac:dyDescent="0.25">
      <c r="B172" s="19" t="s">
        <v>469</v>
      </c>
      <c r="C172" s="31" t="s">
        <v>46</v>
      </c>
      <c r="D172" s="7">
        <v>100986</v>
      </c>
      <c r="E172" s="23" t="s">
        <v>362</v>
      </c>
      <c r="F172" s="24" t="s">
        <v>5</v>
      </c>
      <c r="G172" s="30">
        <f>G171</f>
        <v>3000</v>
      </c>
      <c r="H172" s="16" t="e">
        <f>#REF!/#REF!</f>
        <v>#REF!</v>
      </c>
    </row>
    <row r="173" spans="2:8" ht="30" x14ac:dyDescent="0.25">
      <c r="B173" s="19" t="s">
        <v>470</v>
      </c>
      <c r="C173" s="31" t="s">
        <v>46</v>
      </c>
      <c r="D173" s="7">
        <v>95875</v>
      </c>
      <c r="E173" s="23" t="s">
        <v>349</v>
      </c>
      <c r="F173" s="24" t="s">
        <v>237</v>
      </c>
      <c r="G173" s="30">
        <f>G172*30</f>
        <v>90000</v>
      </c>
      <c r="H173" s="16" t="e">
        <f>#REF!/#REF!</f>
        <v>#REF!</v>
      </c>
    </row>
    <row r="174" spans="2:8" ht="45" x14ac:dyDescent="0.25">
      <c r="B174" s="19" t="s">
        <v>471</v>
      </c>
      <c r="C174" s="31" t="s">
        <v>46</v>
      </c>
      <c r="D174" s="7">
        <v>93590</v>
      </c>
      <c r="E174" s="23" t="s">
        <v>356</v>
      </c>
      <c r="F174" s="24" t="s">
        <v>237</v>
      </c>
      <c r="G174" s="30">
        <f>G172*30</f>
        <v>90000</v>
      </c>
      <c r="H174" s="16" t="e">
        <f>#REF!/#REF!</f>
        <v>#REF!</v>
      </c>
    </row>
    <row r="175" spans="2:8" x14ac:dyDescent="0.25">
      <c r="B175" s="19" t="s">
        <v>472</v>
      </c>
      <c r="C175" s="31" t="s">
        <v>43</v>
      </c>
      <c r="D175" s="7" t="s">
        <v>375</v>
      </c>
      <c r="E175" s="23" t="s">
        <v>379</v>
      </c>
      <c r="F175" s="24" t="s">
        <v>2</v>
      </c>
      <c r="G175" s="30">
        <f>G163+G166+G167</f>
        <v>300000</v>
      </c>
      <c r="H175" s="16" t="e">
        <f>#REF!/#REF!</f>
        <v>#REF!</v>
      </c>
    </row>
    <row r="176" spans="2:8" ht="45" x14ac:dyDescent="0.25">
      <c r="B176" s="19" t="s">
        <v>473</v>
      </c>
      <c r="C176" s="31" t="s">
        <v>46</v>
      </c>
      <c r="D176" s="7">
        <v>102330</v>
      </c>
      <c r="E176" s="23" t="s">
        <v>359</v>
      </c>
      <c r="F176" s="24" t="s">
        <v>360</v>
      </c>
      <c r="G176" s="30">
        <f>G175*0.0005*30</f>
        <v>4500</v>
      </c>
      <c r="H176" s="16" t="e">
        <f>#REF!/#REF!</f>
        <v>#REF!</v>
      </c>
    </row>
    <row r="177" spans="2:8" ht="45" x14ac:dyDescent="0.25">
      <c r="B177" s="19" t="s">
        <v>474</v>
      </c>
      <c r="C177" s="31" t="s">
        <v>46</v>
      </c>
      <c r="D177" s="7">
        <v>102331</v>
      </c>
      <c r="E177" s="23" t="s">
        <v>506</v>
      </c>
      <c r="F177" s="24" t="s">
        <v>360</v>
      </c>
      <c r="G177" s="30">
        <f>G175*0.0005*370</f>
        <v>55500</v>
      </c>
      <c r="H177" s="16" t="e">
        <f>#REF!/#REF!</f>
        <v>#REF!</v>
      </c>
    </row>
    <row r="178" spans="2:8" ht="30" x14ac:dyDescent="0.25">
      <c r="B178" s="19" t="s">
        <v>475</v>
      </c>
      <c r="C178" s="31" t="s">
        <v>46</v>
      </c>
      <c r="D178" s="7">
        <v>95995</v>
      </c>
      <c r="E178" s="23" t="s">
        <v>380</v>
      </c>
      <c r="F178" s="24" t="s">
        <v>5</v>
      </c>
      <c r="G178" s="30">
        <f>ROUND((G175*0.05),2)</f>
        <v>15000</v>
      </c>
      <c r="H178" s="16" t="e">
        <f>#REF!/#REF!</f>
        <v>#REF!</v>
      </c>
    </row>
    <row r="179" spans="2:8" ht="30" x14ac:dyDescent="0.25">
      <c r="B179" s="19" t="s">
        <v>476</v>
      </c>
      <c r="C179" s="31" t="s">
        <v>46</v>
      </c>
      <c r="D179" s="7">
        <v>100986</v>
      </c>
      <c r="E179" s="23" t="s">
        <v>362</v>
      </c>
      <c r="F179" s="24" t="s">
        <v>5</v>
      </c>
      <c r="G179" s="30">
        <f>G178</f>
        <v>15000</v>
      </c>
      <c r="H179" s="16" t="e">
        <f>#REF!/#REF!</f>
        <v>#REF!</v>
      </c>
    </row>
    <row r="180" spans="2:8" ht="30" x14ac:dyDescent="0.25">
      <c r="B180" s="19" t="s">
        <v>477</v>
      </c>
      <c r="C180" s="31" t="s">
        <v>46</v>
      </c>
      <c r="D180" s="7">
        <v>95875</v>
      </c>
      <c r="E180" s="23" t="s">
        <v>349</v>
      </c>
      <c r="F180" s="24" t="s">
        <v>237</v>
      </c>
      <c r="G180" s="30">
        <f>G179*30</f>
        <v>450000</v>
      </c>
      <c r="H180" s="16" t="e">
        <f>#REF!/#REF!</f>
        <v>#REF!</v>
      </c>
    </row>
    <row r="181" spans="2:8" ht="45" x14ac:dyDescent="0.25">
      <c r="B181" s="19" t="s">
        <v>478</v>
      </c>
      <c r="C181" s="31" t="s">
        <v>46</v>
      </c>
      <c r="D181" s="7">
        <v>93590</v>
      </c>
      <c r="E181" s="23" t="s">
        <v>356</v>
      </c>
      <c r="F181" s="24" t="s">
        <v>237</v>
      </c>
      <c r="G181" s="30">
        <f>G179*30</f>
        <v>450000</v>
      </c>
      <c r="H181" s="16" t="e">
        <f>#REF!/#REF!</f>
        <v>#REF!</v>
      </c>
    </row>
    <row r="182" spans="2:8" x14ac:dyDescent="0.25">
      <c r="B182" s="65" t="s">
        <v>214</v>
      </c>
      <c r="C182" s="62"/>
      <c r="D182" s="62"/>
      <c r="E182" s="63" t="s">
        <v>122</v>
      </c>
      <c r="F182" s="62"/>
      <c r="G182" s="64"/>
      <c r="H182" s="16" t="e">
        <f>#REF!/#REF!</f>
        <v>#REF!</v>
      </c>
    </row>
    <row r="183" spans="2:8" x14ac:dyDescent="0.25">
      <c r="B183" s="19" t="s">
        <v>215</v>
      </c>
      <c r="C183" s="32" t="s">
        <v>265</v>
      </c>
      <c r="D183" s="32">
        <v>4915757</v>
      </c>
      <c r="E183" s="33" t="s">
        <v>384</v>
      </c>
      <c r="F183" s="32" t="s">
        <v>5</v>
      </c>
      <c r="G183" s="34">
        <v>1500</v>
      </c>
      <c r="H183" s="16" t="e">
        <f>#REF!/#REF!</f>
        <v>#REF!</v>
      </c>
    </row>
    <row r="184" spans="2:8" ht="30" x14ac:dyDescent="0.25">
      <c r="B184" s="19" t="s">
        <v>216</v>
      </c>
      <c r="C184" s="32" t="s">
        <v>43</v>
      </c>
      <c r="D184" s="32" t="s">
        <v>382</v>
      </c>
      <c r="E184" s="33" t="s">
        <v>385</v>
      </c>
      <c r="F184" s="32" t="s">
        <v>386</v>
      </c>
      <c r="G184" s="34">
        <f>ROUND(((G183/0.05)*0.0005),2)</f>
        <v>15</v>
      </c>
      <c r="H184" s="16" t="e">
        <f>#REF!/#REF!</f>
        <v>#REF!</v>
      </c>
    </row>
    <row r="185" spans="2:8" x14ac:dyDescent="0.25">
      <c r="B185" s="19" t="s">
        <v>217</v>
      </c>
      <c r="C185" s="32" t="s">
        <v>43</v>
      </c>
      <c r="D185" s="32" t="s">
        <v>383</v>
      </c>
      <c r="E185" s="33" t="s">
        <v>387</v>
      </c>
      <c r="F185" s="32" t="s">
        <v>386</v>
      </c>
      <c r="G185" s="34">
        <f>G183*2.4</f>
        <v>3600</v>
      </c>
      <c r="H185" s="16" t="e">
        <f>#REF!/#REF!</f>
        <v>#REF!</v>
      </c>
    </row>
    <row r="186" spans="2:8" ht="30" x14ac:dyDescent="0.25">
      <c r="B186" s="19" t="s">
        <v>218</v>
      </c>
      <c r="C186" s="31" t="s">
        <v>46</v>
      </c>
      <c r="D186" s="29">
        <v>95875</v>
      </c>
      <c r="E186" s="23" t="s">
        <v>349</v>
      </c>
      <c r="F186" s="24" t="s">
        <v>237</v>
      </c>
      <c r="G186" s="30">
        <f>G183*30</f>
        <v>45000</v>
      </c>
      <c r="H186" s="16" t="e">
        <f>#REF!/#REF!</f>
        <v>#REF!</v>
      </c>
    </row>
    <row r="187" spans="2:8" ht="45" x14ac:dyDescent="0.25">
      <c r="B187" s="19" t="s">
        <v>219</v>
      </c>
      <c r="C187" s="31" t="s">
        <v>46</v>
      </c>
      <c r="D187" s="29">
        <v>93590</v>
      </c>
      <c r="E187" s="23" t="s">
        <v>356</v>
      </c>
      <c r="F187" s="24" t="s">
        <v>237</v>
      </c>
      <c r="G187" s="30">
        <f>G183*30</f>
        <v>45000</v>
      </c>
      <c r="H187" s="16" t="e">
        <f>#REF!/#REF!</f>
        <v>#REF!</v>
      </c>
    </row>
    <row r="188" spans="2:8" x14ac:dyDescent="0.25">
      <c r="B188" s="46" t="s">
        <v>116</v>
      </c>
      <c r="C188" s="45"/>
      <c r="D188" s="46"/>
      <c r="E188" s="47" t="s">
        <v>123</v>
      </c>
      <c r="F188" s="48"/>
      <c r="G188" s="49"/>
      <c r="H188" s="16" t="e">
        <f>#REF!/#REF!</f>
        <v>#REF!</v>
      </c>
    </row>
    <row r="189" spans="2:8" ht="30" x14ac:dyDescent="0.25">
      <c r="B189" s="19" t="s">
        <v>270</v>
      </c>
      <c r="C189" s="17" t="s">
        <v>43</v>
      </c>
      <c r="D189" s="7" t="s">
        <v>260</v>
      </c>
      <c r="E189" s="18" t="s">
        <v>484</v>
      </c>
      <c r="F189" s="7" t="s">
        <v>26</v>
      </c>
      <c r="G189" s="11">
        <v>2000</v>
      </c>
      <c r="H189" s="16" t="e">
        <f>#REF!/#REF!</f>
        <v>#REF!</v>
      </c>
    </row>
    <row r="190" spans="2:8" ht="30" x14ac:dyDescent="0.25">
      <c r="B190" s="19" t="s">
        <v>271</v>
      </c>
      <c r="C190" s="17" t="s">
        <v>43</v>
      </c>
      <c r="D190" s="7" t="s">
        <v>388</v>
      </c>
      <c r="E190" s="18" t="s">
        <v>389</v>
      </c>
      <c r="F190" s="7" t="s">
        <v>26</v>
      </c>
      <c r="G190" s="11">
        <v>2000</v>
      </c>
      <c r="H190" s="16" t="e">
        <f>#REF!/#REF!</f>
        <v>#REF!</v>
      </c>
    </row>
    <row r="191" spans="2:8" x14ac:dyDescent="0.25">
      <c r="B191" s="19" t="s">
        <v>272</v>
      </c>
      <c r="C191" s="17" t="s">
        <v>43</v>
      </c>
      <c r="D191" s="7" t="s">
        <v>261</v>
      </c>
      <c r="E191" s="18" t="s">
        <v>485</v>
      </c>
      <c r="F191" s="7" t="s">
        <v>26</v>
      </c>
      <c r="G191" s="11">
        <v>2000</v>
      </c>
      <c r="H191" s="16" t="e">
        <f>#REF!/#REF!</f>
        <v>#REF!</v>
      </c>
    </row>
    <row r="192" spans="2:8" ht="30" x14ac:dyDescent="0.25">
      <c r="B192" s="19" t="s">
        <v>273</v>
      </c>
      <c r="C192" s="17" t="s">
        <v>43</v>
      </c>
      <c r="D192" s="7" t="s">
        <v>125</v>
      </c>
      <c r="E192" s="18" t="s">
        <v>486</v>
      </c>
      <c r="F192" s="7" t="s">
        <v>26</v>
      </c>
      <c r="G192" s="11">
        <v>2000</v>
      </c>
      <c r="H192" s="16" t="e">
        <f>#REF!/#REF!</f>
        <v>#REF!</v>
      </c>
    </row>
    <row r="193" spans="2:13" ht="45" x14ac:dyDescent="0.25">
      <c r="B193" s="19" t="s">
        <v>274</v>
      </c>
      <c r="C193" s="17" t="s">
        <v>43</v>
      </c>
      <c r="D193" s="7" t="s">
        <v>124</v>
      </c>
      <c r="E193" s="18" t="s">
        <v>487</v>
      </c>
      <c r="F193" s="7" t="s">
        <v>26</v>
      </c>
      <c r="G193" s="11">
        <v>2000</v>
      </c>
      <c r="H193" s="16" t="e">
        <f>#REF!/#REF!</f>
        <v>#REF!</v>
      </c>
    </row>
    <row r="194" spans="2:13" ht="30" x14ac:dyDescent="0.25">
      <c r="B194" s="19" t="s">
        <v>275</v>
      </c>
      <c r="C194" s="17" t="s">
        <v>43</v>
      </c>
      <c r="D194" s="7" t="s">
        <v>126</v>
      </c>
      <c r="E194" s="18" t="s">
        <v>488</v>
      </c>
      <c r="F194" s="7" t="s">
        <v>26</v>
      </c>
      <c r="G194" s="11">
        <v>2000</v>
      </c>
      <c r="H194" s="16" t="e">
        <f>#REF!/#REF!</f>
        <v>#REF!</v>
      </c>
    </row>
    <row r="195" spans="2:13" ht="30" x14ac:dyDescent="0.25">
      <c r="B195" s="19" t="s">
        <v>276</v>
      </c>
      <c r="C195" s="17" t="s">
        <v>43</v>
      </c>
      <c r="D195" s="7" t="s">
        <v>390</v>
      </c>
      <c r="E195" s="18" t="s">
        <v>391</v>
      </c>
      <c r="F195" s="7" t="s">
        <v>26</v>
      </c>
      <c r="G195" s="11">
        <v>2000</v>
      </c>
      <c r="H195" s="16" t="e">
        <f>#REF!/#REF!</f>
        <v>#REF!</v>
      </c>
    </row>
    <row r="196" spans="2:13" ht="30" x14ac:dyDescent="0.25">
      <c r="B196" s="19" t="s">
        <v>277</v>
      </c>
      <c r="C196" s="17" t="s">
        <v>43</v>
      </c>
      <c r="D196" s="7" t="s">
        <v>157</v>
      </c>
      <c r="E196" s="18" t="s">
        <v>155</v>
      </c>
      <c r="F196" s="7" t="s">
        <v>26</v>
      </c>
      <c r="G196" s="11">
        <v>2000</v>
      </c>
      <c r="H196" s="16" t="e">
        <f>#REF!/#REF!</f>
        <v>#REF!</v>
      </c>
    </row>
    <row r="197" spans="2:13" ht="28.9" customHeight="1" x14ac:dyDescent="0.25">
      <c r="B197" s="19" t="s">
        <v>479</v>
      </c>
      <c r="C197" s="17" t="s">
        <v>43</v>
      </c>
      <c r="D197" s="7" t="s">
        <v>127</v>
      </c>
      <c r="E197" s="18" t="s">
        <v>156</v>
      </c>
      <c r="F197" s="7" t="s">
        <v>26</v>
      </c>
      <c r="G197" s="11">
        <v>2000</v>
      </c>
      <c r="H197" s="16" t="e">
        <f>#REF!/#REF!</f>
        <v>#REF!</v>
      </c>
      <c r="J197" s="94"/>
      <c r="K197" s="95"/>
      <c r="L197" s="96"/>
      <c r="M197" s="96"/>
    </row>
    <row r="198" spans="2:13" ht="30" x14ac:dyDescent="0.25">
      <c r="B198" s="19" t="s">
        <v>480</v>
      </c>
      <c r="C198" s="17" t="s">
        <v>43</v>
      </c>
      <c r="D198" s="7" t="s">
        <v>395</v>
      </c>
      <c r="E198" s="18" t="s">
        <v>396</v>
      </c>
      <c r="F198" s="7" t="s">
        <v>26</v>
      </c>
      <c r="G198" s="11">
        <v>2000</v>
      </c>
      <c r="H198" s="16" t="e">
        <f>#REF!/#REF!</f>
        <v>#REF!</v>
      </c>
    </row>
    <row r="199" spans="2:13" ht="19.899999999999999" customHeight="1" x14ac:dyDescent="0.25">
      <c r="B199" s="19" t="s">
        <v>481</v>
      </c>
      <c r="C199" s="17" t="s">
        <v>532</v>
      </c>
      <c r="D199" s="92" t="s">
        <v>531</v>
      </c>
      <c r="E199" s="93" t="s">
        <v>533</v>
      </c>
      <c r="F199" s="7" t="s">
        <v>5</v>
      </c>
      <c r="G199" s="11">
        <v>100000</v>
      </c>
      <c r="H199" s="16" t="e">
        <f>#REF!/#REF!</f>
        <v>#REF!</v>
      </c>
    </row>
    <row r="200" spans="2:13" ht="16.899999999999999" customHeight="1" x14ac:dyDescent="0.25">
      <c r="B200" s="19" t="s">
        <v>482</v>
      </c>
      <c r="C200" s="17" t="s">
        <v>43</v>
      </c>
      <c r="D200" s="7" t="s">
        <v>393</v>
      </c>
      <c r="E200" s="18" t="s">
        <v>394</v>
      </c>
      <c r="F200" s="7" t="s">
        <v>26</v>
      </c>
      <c r="G200" s="11">
        <v>5000</v>
      </c>
      <c r="H200" s="16" t="e">
        <f>#REF!/#REF!</f>
        <v>#REF!</v>
      </c>
    </row>
    <row r="201" spans="2:13" ht="16.899999999999999" customHeight="1" x14ac:dyDescent="0.25">
      <c r="B201" s="19" t="s">
        <v>483</v>
      </c>
      <c r="C201" s="17" t="s">
        <v>43</v>
      </c>
      <c r="D201" s="7" t="s">
        <v>128</v>
      </c>
      <c r="E201" s="18" t="s">
        <v>392</v>
      </c>
      <c r="F201" s="7" t="s">
        <v>26</v>
      </c>
      <c r="G201" s="11">
        <v>5000</v>
      </c>
      <c r="H201" s="16" t="e">
        <f>#REF!/#REF!</f>
        <v>#REF!</v>
      </c>
    </row>
    <row r="202" spans="2:13" ht="16.149999999999999" customHeight="1" x14ac:dyDescent="0.25">
      <c r="B202" s="19" t="s">
        <v>530</v>
      </c>
      <c r="C202" s="17" t="s">
        <v>43</v>
      </c>
      <c r="D202" s="7" t="s">
        <v>129</v>
      </c>
      <c r="E202" s="18" t="s">
        <v>489</v>
      </c>
      <c r="F202" s="7" t="s">
        <v>26</v>
      </c>
      <c r="G202" s="11">
        <v>5000</v>
      </c>
      <c r="H202" s="16" t="e">
        <f>#REF!/#REF!</f>
        <v>#REF!</v>
      </c>
    </row>
    <row r="203" spans="2:13" x14ac:dyDescent="0.25">
      <c r="B203" s="46" t="s">
        <v>130</v>
      </c>
      <c r="C203" s="45"/>
      <c r="D203" s="46"/>
      <c r="E203" s="47" t="s">
        <v>33</v>
      </c>
      <c r="F203" s="48"/>
      <c r="G203" s="49"/>
      <c r="H203" s="16" t="e">
        <f>#REF!/#REF!</f>
        <v>#REF!</v>
      </c>
    </row>
    <row r="204" spans="2:13" ht="45.4" customHeight="1" x14ac:dyDescent="0.25">
      <c r="B204" s="19" t="s">
        <v>278</v>
      </c>
      <c r="C204" s="17" t="s">
        <v>46</v>
      </c>
      <c r="D204" s="7">
        <v>94991</v>
      </c>
      <c r="E204" s="18" t="s">
        <v>262</v>
      </c>
      <c r="F204" s="7" t="s">
        <v>5</v>
      </c>
      <c r="G204" s="11">
        <v>2500</v>
      </c>
      <c r="H204" s="16" t="e">
        <f>#REF!/#REF!</f>
        <v>#REF!</v>
      </c>
    </row>
    <row r="205" spans="2:13" ht="30" x14ac:dyDescent="0.25">
      <c r="B205" s="19" t="s">
        <v>279</v>
      </c>
      <c r="C205" s="17" t="s">
        <v>46</v>
      </c>
      <c r="D205" s="7">
        <v>94263</v>
      </c>
      <c r="E205" s="18" t="s">
        <v>285</v>
      </c>
      <c r="F205" s="7" t="s">
        <v>3</v>
      </c>
      <c r="G205" s="11">
        <v>35000</v>
      </c>
      <c r="H205" s="16" t="e">
        <f>#REF!/#REF!</f>
        <v>#REF!</v>
      </c>
    </row>
    <row r="206" spans="2:13" ht="60" x14ac:dyDescent="0.25">
      <c r="B206" s="19" t="s">
        <v>280</v>
      </c>
      <c r="C206" s="17" t="s">
        <v>46</v>
      </c>
      <c r="D206" s="7">
        <v>94276</v>
      </c>
      <c r="E206" s="18" t="s">
        <v>286</v>
      </c>
      <c r="F206" s="7" t="s">
        <v>3</v>
      </c>
      <c r="G206" s="11">
        <v>280000</v>
      </c>
      <c r="H206" s="16" t="e">
        <f>#REF!/#REF!</f>
        <v>#REF!</v>
      </c>
    </row>
    <row r="207" spans="2:13" ht="30" x14ac:dyDescent="0.25">
      <c r="B207" s="19" t="s">
        <v>281</v>
      </c>
      <c r="C207" s="17" t="s">
        <v>46</v>
      </c>
      <c r="D207" s="7">
        <v>94287</v>
      </c>
      <c r="E207" s="18" t="s">
        <v>264</v>
      </c>
      <c r="F207" s="7" t="s">
        <v>3</v>
      </c>
      <c r="G207" s="11">
        <v>80000</v>
      </c>
      <c r="H207" s="16" t="e">
        <f>#REF!/#REF!</f>
        <v>#REF!</v>
      </c>
    </row>
    <row r="208" spans="2:13" ht="30" x14ac:dyDescent="0.25">
      <c r="B208" s="19" t="s">
        <v>282</v>
      </c>
      <c r="C208" s="17" t="s">
        <v>46</v>
      </c>
      <c r="D208" s="7">
        <v>94289</v>
      </c>
      <c r="E208" s="18" t="s">
        <v>263</v>
      </c>
      <c r="F208" s="7" t="s">
        <v>3</v>
      </c>
      <c r="G208" s="11">
        <f>G207</f>
        <v>80000</v>
      </c>
      <c r="H208" s="16" t="e">
        <f>#REF!/#REF!</f>
        <v>#REF!</v>
      </c>
    </row>
    <row r="209" spans="2:8" ht="30" x14ac:dyDescent="0.25">
      <c r="B209" s="19" t="s">
        <v>283</v>
      </c>
      <c r="C209" s="17" t="s">
        <v>265</v>
      </c>
      <c r="D209" s="28">
        <v>2003309</v>
      </c>
      <c r="E209" s="23" t="s">
        <v>490</v>
      </c>
      <c r="F209" s="24" t="s">
        <v>3</v>
      </c>
      <c r="G209" s="11">
        <v>2000</v>
      </c>
      <c r="H209" s="16" t="e">
        <f>#REF!/#REF!</f>
        <v>#REF!</v>
      </c>
    </row>
    <row r="210" spans="2:8" ht="30" x14ac:dyDescent="0.25">
      <c r="B210" s="19" t="s">
        <v>284</v>
      </c>
      <c r="C210" s="17" t="s">
        <v>265</v>
      </c>
      <c r="D210" s="28">
        <v>2003315</v>
      </c>
      <c r="E210" s="23" t="s">
        <v>491</v>
      </c>
      <c r="F210" s="24" t="s">
        <v>3</v>
      </c>
      <c r="G210" s="11">
        <v>2000</v>
      </c>
      <c r="H210" s="16" t="e">
        <f>#REF!/#REF!</f>
        <v>#REF!</v>
      </c>
    </row>
    <row r="211" spans="2:8" ht="30" x14ac:dyDescent="0.25">
      <c r="B211" s="19" t="s">
        <v>494</v>
      </c>
      <c r="C211" s="17" t="s">
        <v>265</v>
      </c>
      <c r="D211" s="28">
        <v>2003311</v>
      </c>
      <c r="E211" s="23" t="s">
        <v>492</v>
      </c>
      <c r="F211" s="24" t="s">
        <v>3</v>
      </c>
      <c r="G211" s="11">
        <v>2000</v>
      </c>
      <c r="H211" s="16" t="e">
        <f>#REF!/#REF!</f>
        <v>#REF!</v>
      </c>
    </row>
    <row r="212" spans="2:8" ht="30" x14ac:dyDescent="0.25">
      <c r="B212" s="19" t="s">
        <v>495</v>
      </c>
      <c r="C212" s="17" t="s">
        <v>265</v>
      </c>
      <c r="D212" s="28">
        <v>2003305</v>
      </c>
      <c r="E212" s="23" t="s">
        <v>493</v>
      </c>
      <c r="F212" s="24" t="s">
        <v>3</v>
      </c>
      <c r="G212" s="11">
        <v>2000</v>
      </c>
      <c r="H212" s="16" t="e">
        <f>#REF!/#REF!</f>
        <v>#REF!</v>
      </c>
    </row>
    <row r="213" spans="2:8" ht="45" x14ac:dyDescent="0.25">
      <c r="B213" s="19" t="s">
        <v>496</v>
      </c>
      <c r="C213" s="17" t="s">
        <v>44</v>
      </c>
      <c r="D213" s="7" t="s">
        <v>234</v>
      </c>
      <c r="E213" s="18" t="s">
        <v>397</v>
      </c>
      <c r="F213" s="7" t="s">
        <v>2</v>
      </c>
      <c r="G213" s="11">
        <v>5000</v>
      </c>
      <c r="H213" s="16" t="e">
        <f>#REF!/#REF!</f>
        <v>#REF!</v>
      </c>
    </row>
    <row r="214" spans="2:8" ht="45" x14ac:dyDescent="0.25">
      <c r="B214" s="19" t="s">
        <v>497</v>
      </c>
      <c r="C214" s="17" t="s">
        <v>44</v>
      </c>
      <c r="D214" s="29" t="s">
        <v>398</v>
      </c>
      <c r="E214" s="23" t="s">
        <v>405</v>
      </c>
      <c r="F214" s="24" t="s">
        <v>5</v>
      </c>
      <c r="G214" s="30">
        <v>500</v>
      </c>
      <c r="H214" s="16" t="e">
        <f>#REF!/#REF!</f>
        <v>#REF!</v>
      </c>
    </row>
    <row r="215" spans="2:8" ht="45" x14ac:dyDescent="0.25">
      <c r="B215" s="19" t="s">
        <v>498</v>
      </c>
      <c r="C215" s="17" t="s">
        <v>44</v>
      </c>
      <c r="D215" s="29" t="s">
        <v>399</v>
      </c>
      <c r="E215" s="23" t="s">
        <v>406</v>
      </c>
      <c r="F215" s="24" t="s">
        <v>5</v>
      </c>
      <c r="G215" s="30">
        <v>1000</v>
      </c>
      <c r="H215" s="16" t="e">
        <f>#REF!/#REF!</f>
        <v>#REF!</v>
      </c>
    </row>
    <row r="216" spans="2:8" ht="45" x14ac:dyDescent="0.25">
      <c r="B216" s="19" t="s">
        <v>499</v>
      </c>
      <c r="C216" s="17" t="s">
        <v>44</v>
      </c>
      <c r="D216" s="29" t="s">
        <v>400</v>
      </c>
      <c r="E216" s="23" t="s">
        <v>407</v>
      </c>
      <c r="F216" s="24" t="s">
        <v>2</v>
      </c>
      <c r="G216" s="30">
        <v>20000</v>
      </c>
      <c r="H216" s="16" t="e">
        <f>#REF!/#REF!</f>
        <v>#REF!</v>
      </c>
    </row>
    <row r="217" spans="2:8" ht="60" x14ac:dyDescent="0.25">
      <c r="B217" s="19" t="s">
        <v>500</v>
      </c>
      <c r="C217" s="17" t="s">
        <v>44</v>
      </c>
      <c r="D217" s="29" t="s">
        <v>401</v>
      </c>
      <c r="E217" s="23" t="s">
        <v>408</v>
      </c>
      <c r="F217" s="24" t="s">
        <v>2</v>
      </c>
      <c r="G217" s="30">
        <f>G216</f>
        <v>20000</v>
      </c>
      <c r="H217" s="16" t="e">
        <f>#REF!/#REF!</f>
        <v>#REF!</v>
      </c>
    </row>
    <row r="218" spans="2:8" ht="30" x14ac:dyDescent="0.25">
      <c r="B218" s="19" t="s">
        <v>501</v>
      </c>
      <c r="C218" s="17" t="s">
        <v>44</v>
      </c>
      <c r="D218" s="29" t="s">
        <v>402</v>
      </c>
      <c r="E218" s="23" t="s">
        <v>409</v>
      </c>
      <c r="F218" s="24" t="s">
        <v>5</v>
      </c>
      <c r="G218" s="30">
        <f>G214+G215+(G216*0.05)</f>
        <v>2500</v>
      </c>
      <c r="H218" s="16" t="e">
        <f>#REF!/#REF!</f>
        <v>#REF!</v>
      </c>
    </row>
    <row r="219" spans="2:8" ht="30" x14ac:dyDescent="0.25">
      <c r="B219" s="66" t="s">
        <v>502</v>
      </c>
      <c r="C219" s="67" t="s">
        <v>44</v>
      </c>
      <c r="D219" s="68" t="s">
        <v>403</v>
      </c>
      <c r="E219" s="69" t="s">
        <v>410</v>
      </c>
      <c r="F219" s="70" t="s">
        <v>5</v>
      </c>
      <c r="G219" s="71">
        <f>G217*0.1</f>
        <v>2000</v>
      </c>
      <c r="H219" s="16" t="e">
        <f>#REF!/#REF!</f>
        <v>#REF!</v>
      </c>
    </row>
    <row r="220" spans="2:8" ht="45" x14ac:dyDescent="0.25">
      <c r="B220" s="19" t="s">
        <v>503</v>
      </c>
      <c r="C220" s="17" t="s">
        <v>44</v>
      </c>
      <c r="D220" s="72" t="s">
        <v>404</v>
      </c>
      <c r="E220" s="73" t="s">
        <v>411</v>
      </c>
      <c r="F220" s="74" t="s">
        <v>237</v>
      </c>
      <c r="G220" s="30">
        <f>(G218+G219)*5</f>
        <v>22500</v>
      </c>
      <c r="H220" s="16" t="e">
        <f>#REF!/#REF!</f>
        <v>#REF!</v>
      </c>
    </row>
    <row r="221" spans="2:8" x14ac:dyDescent="0.25">
      <c r="B221" s="46" t="s">
        <v>151</v>
      </c>
      <c r="C221" s="45"/>
      <c r="D221" s="46"/>
      <c r="E221" s="47" t="s">
        <v>131</v>
      </c>
      <c r="F221" s="48"/>
      <c r="G221" s="49"/>
      <c r="H221" s="16" t="e">
        <f>#REF!/#REF!</f>
        <v>#REF!</v>
      </c>
    </row>
    <row r="222" spans="2:8" ht="45" x14ac:dyDescent="0.25">
      <c r="B222" s="19" t="s">
        <v>221</v>
      </c>
      <c r="C222" s="17" t="s">
        <v>46</v>
      </c>
      <c r="D222" s="29">
        <v>102512</v>
      </c>
      <c r="E222" s="23" t="s">
        <v>412</v>
      </c>
      <c r="F222" s="24" t="s">
        <v>3</v>
      </c>
      <c r="G222" s="25">
        <f>((G127+G175)/7)*4</f>
        <v>640000</v>
      </c>
      <c r="H222" s="16" t="e">
        <f>#REF!/#REF!</f>
        <v>#REF!</v>
      </c>
    </row>
    <row r="223" spans="2:8" ht="30" x14ac:dyDescent="0.25">
      <c r="B223" s="19" t="s">
        <v>222</v>
      </c>
      <c r="C223" s="17" t="s">
        <v>46</v>
      </c>
      <c r="D223" s="24">
        <v>102508</v>
      </c>
      <c r="E223" s="23" t="s">
        <v>413</v>
      </c>
      <c r="F223" s="24" t="s">
        <v>2</v>
      </c>
      <c r="G223" s="25">
        <v>1000</v>
      </c>
      <c r="H223" s="16" t="e">
        <f>#REF!/#REF!</f>
        <v>#REF!</v>
      </c>
    </row>
    <row r="224" spans="2:8" ht="30" x14ac:dyDescent="0.25">
      <c r="B224" s="19" t="s">
        <v>223</v>
      </c>
      <c r="C224" s="17" t="s">
        <v>46</v>
      </c>
      <c r="D224" s="29">
        <v>102513</v>
      </c>
      <c r="E224" s="23" t="s">
        <v>414</v>
      </c>
      <c r="F224" s="24" t="s">
        <v>2</v>
      </c>
      <c r="G224" s="25">
        <v>500</v>
      </c>
      <c r="H224" s="16" t="e">
        <f>#REF!/#REF!</f>
        <v>#REF!</v>
      </c>
    </row>
    <row r="225" spans="2:8" ht="30" x14ac:dyDescent="0.25">
      <c r="B225" s="19" t="s">
        <v>224</v>
      </c>
      <c r="C225" s="22" t="s">
        <v>265</v>
      </c>
      <c r="D225" s="29">
        <v>102520</v>
      </c>
      <c r="E225" s="23" t="s">
        <v>132</v>
      </c>
      <c r="F225" s="24" t="s">
        <v>2</v>
      </c>
      <c r="G225" s="25">
        <v>500</v>
      </c>
      <c r="H225" s="16" t="e">
        <f>#REF!/#REF!</f>
        <v>#REF!</v>
      </c>
    </row>
    <row r="226" spans="2:8" x14ac:dyDescent="0.25">
      <c r="B226" s="19" t="s">
        <v>225</v>
      </c>
      <c r="C226" s="22" t="s">
        <v>265</v>
      </c>
      <c r="D226" s="29">
        <v>5213571</v>
      </c>
      <c r="E226" s="23" t="s">
        <v>247</v>
      </c>
      <c r="F226" s="24" t="s">
        <v>2</v>
      </c>
      <c r="G226" s="25">
        <f>ROUND((G227*0.4*0.4*3.1415),0)</f>
        <v>40</v>
      </c>
      <c r="H226" s="16" t="e">
        <f>#REF!/#REF!</f>
        <v>#REF!</v>
      </c>
    </row>
    <row r="227" spans="2:8" ht="30" x14ac:dyDescent="0.25">
      <c r="B227" s="19" t="s">
        <v>226</v>
      </c>
      <c r="C227" s="22" t="s">
        <v>265</v>
      </c>
      <c r="D227" s="29">
        <v>5213868</v>
      </c>
      <c r="E227" s="23" t="s">
        <v>415</v>
      </c>
      <c r="F227" s="35" t="s">
        <v>4</v>
      </c>
      <c r="G227" s="25">
        <v>80</v>
      </c>
      <c r="H227" s="16" t="e">
        <f>#REF!/#REF!</f>
        <v>#REF!</v>
      </c>
    </row>
    <row r="228" spans="2:8" ht="30" x14ac:dyDescent="0.25">
      <c r="B228" s="19" t="s">
        <v>227</v>
      </c>
      <c r="C228" s="22" t="s">
        <v>265</v>
      </c>
      <c r="D228" s="29">
        <v>5213360</v>
      </c>
      <c r="E228" s="23" t="s">
        <v>416</v>
      </c>
      <c r="F228" s="35" t="s">
        <v>4</v>
      </c>
      <c r="G228" s="25">
        <v>2000</v>
      </c>
      <c r="H228" s="16" t="e">
        <f>#REF!/#REF!</f>
        <v>#REF!</v>
      </c>
    </row>
    <row r="229" spans="2:8" ht="30" x14ac:dyDescent="0.25">
      <c r="B229" s="19" t="s">
        <v>228</v>
      </c>
      <c r="C229" s="22" t="s">
        <v>265</v>
      </c>
      <c r="D229" s="29">
        <v>5213359</v>
      </c>
      <c r="E229" s="23" t="s">
        <v>417</v>
      </c>
      <c r="F229" s="35" t="s">
        <v>4</v>
      </c>
      <c r="G229" s="25">
        <f>G228</f>
        <v>2000</v>
      </c>
      <c r="H229" s="16" t="e">
        <f>#REF!/#REF!</f>
        <v>#REF!</v>
      </c>
    </row>
    <row r="230" spans="2:8" x14ac:dyDescent="0.25">
      <c r="B230" s="19" t="s">
        <v>235</v>
      </c>
      <c r="C230" s="22" t="s">
        <v>265</v>
      </c>
      <c r="D230" s="29">
        <v>3713604</v>
      </c>
      <c r="E230" s="23" t="s">
        <v>418</v>
      </c>
      <c r="F230" s="24" t="s">
        <v>3</v>
      </c>
      <c r="G230" s="25">
        <v>200</v>
      </c>
      <c r="H230" s="16" t="e">
        <f>#REF!/#REF!</f>
        <v>#REF!</v>
      </c>
    </row>
    <row r="231" spans="2:8" x14ac:dyDescent="0.25">
      <c r="B231" s="46" t="s">
        <v>229</v>
      </c>
      <c r="C231" s="45"/>
      <c r="D231" s="46"/>
      <c r="E231" s="47" t="s">
        <v>152</v>
      </c>
      <c r="F231" s="48"/>
      <c r="G231" s="49"/>
      <c r="H231" s="16" t="e">
        <f>#REF!/#REF!</f>
        <v>#REF!</v>
      </c>
    </row>
    <row r="232" spans="2:8" x14ac:dyDescent="0.25">
      <c r="B232" s="19" t="s">
        <v>230</v>
      </c>
      <c r="C232" s="17" t="s">
        <v>44</v>
      </c>
      <c r="D232" s="75" t="s">
        <v>419</v>
      </c>
      <c r="E232" s="18" t="s">
        <v>153</v>
      </c>
      <c r="F232" s="7" t="s">
        <v>154</v>
      </c>
      <c r="G232" s="76">
        <v>0.01</v>
      </c>
      <c r="H232" s="16" t="e">
        <f>#REF!/#REF!</f>
        <v>#REF!</v>
      </c>
    </row>
    <row r="233" spans="2:8" x14ac:dyDescent="0.25">
      <c r="B233" s="103"/>
      <c r="C233" s="104"/>
      <c r="D233" s="104"/>
      <c r="E233" s="104"/>
      <c r="F233" s="104"/>
      <c r="G233" s="104"/>
      <c r="H233" s="16"/>
    </row>
    <row r="234" spans="2:8" ht="26.65" customHeight="1" x14ac:dyDescent="0.25">
      <c r="B234" s="105" t="s">
        <v>509</v>
      </c>
      <c r="C234" s="105"/>
      <c r="D234" s="105"/>
      <c r="E234" s="105"/>
      <c r="F234" s="105"/>
      <c r="G234" s="105"/>
    </row>
    <row r="235" spans="2:8" x14ac:dyDescent="0.25">
      <c r="B235" s="5"/>
      <c r="C235" s="8"/>
      <c r="D235" s="15"/>
      <c r="E235" s="8"/>
      <c r="F235" s="5"/>
      <c r="G235" s="14"/>
    </row>
    <row r="236" spans="2:8" x14ac:dyDescent="0.25">
      <c r="B236" s="36"/>
      <c r="C236" s="8"/>
      <c r="D236" s="15"/>
      <c r="E236" s="8"/>
      <c r="F236" s="5"/>
      <c r="G236" s="14"/>
    </row>
    <row r="237" spans="2:8" x14ac:dyDescent="0.25">
      <c r="E237" s="12"/>
    </row>
    <row r="238" spans="2:8" x14ac:dyDescent="0.25">
      <c r="E238" s="12"/>
    </row>
    <row r="239" spans="2:8" x14ac:dyDescent="0.25">
      <c r="B239" s="2"/>
      <c r="D239" s="3" t="s">
        <v>508</v>
      </c>
      <c r="E239" s="12"/>
    </row>
    <row r="240" spans="2:8" ht="30" x14ac:dyDescent="0.25">
      <c r="B240" s="2"/>
      <c r="D240" s="37" t="s">
        <v>520</v>
      </c>
      <c r="E240" s="38" t="s">
        <v>521</v>
      </c>
      <c r="F240" s="39" t="s">
        <v>5</v>
      </c>
      <c r="G240" s="40">
        <f>34500*50%</f>
        <v>17250</v>
      </c>
    </row>
    <row r="241" spans="2:7" x14ac:dyDescent="0.25">
      <c r="B241" s="2"/>
      <c r="D241" s="41">
        <v>95995</v>
      </c>
      <c r="E241" s="42" t="s">
        <v>507</v>
      </c>
      <c r="F241" s="41" t="s">
        <v>5</v>
      </c>
      <c r="G241" s="43">
        <f>(G144+G171+G178)*50%</f>
        <v>14000</v>
      </c>
    </row>
    <row r="242" spans="2:7" x14ac:dyDescent="0.25">
      <c r="B242" s="2"/>
    </row>
  </sheetData>
  <sheetProtection formatCells="0" formatColumns="0" formatRows="0" insertColumns="0" insertRows="0" insertHyperlinks="0" deleteColumns="0" deleteRows="0" sort="0" autoFilter="0" pivotTables="0"/>
  <autoFilter ref="B11:G234" xr:uid="{00000000-0001-0000-0100-000000000000}"/>
  <mergeCells count="5">
    <mergeCell ref="B2:G2"/>
    <mergeCell ref="B233:G233"/>
    <mergeCell ref="B234:G234"/>
    <mergeCell ref="B10:G10"/>
    <mergeCell ref="B12:G12"/>
  </mergeCells>
  <phoneticPr fontId="6" type="noConversion"/>
  <printOptions horizontalCentered="1"/>
  <pageMargins left="0.39370078740157483" right="0.39370078740157483" top="1.1811023622047245" bottom="0.98425196850393704" header="0" footer="0"/>
  <pageSetup paperSize="9" scale="63" fitToHeight="0" orientation="portrait" r:id="rId1"/>
  <headerFoot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23fddf-976c-46a5-b341-725a1fe81f90" xsi:nil="true"/>
    <lcf76f155ced4ddcb4097134ff3c332f xmlns="4a749fe2-b062-4a3b-9ba2-15a6b8a86a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AAA95B9A8E7747A6F30C1A7A6B7ADA" ma:contentTypeVersion="18" ma:contentTypeDescription="Crie um novo documento." ma:contentTypeScope="" ma:versionID="53c80d993721b15d420e3b08c65e92ff">
  <xsd:schema xmlns:xsd="http://www.w3.org/2001/XMLSchema" xmlns:xs="http://www.w3.org/2001/XMLSchema" xmlns:p="http://schemas.microsoft.com/office/2006/metadata/properties" xmlns:ns2="4a749fe2-b062-4a3b-9ba2-15a6b8a86ad0" xmlns:ns3="7223fddf-976c-46a5-b341-725a1fe81f90" targetNamespace="http://schemas.microsoft.com/office/2006/metadata/properties" ma:root="true" ma:fieldsID="68ec61125f415f44d934cac7504934da" ns2:_="" ns3:_="">
    <xsd:import namespace="4a749fe2-b062-4a3b-9ba2-15a6b8a86ad0"/>
    <xsd:import namespace="7223fddf-976c-46a5-b341-725a1fe81f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49fe2-b062-4a3b-9ba2-15a6b8a86a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42c1aca-e8a3-45e7-832c-3792c63be4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3fddf-976c-46a5-b341-725a1fe81f9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557c25-0d20-4ae0-9ef9-3cb08021c85f}" ma:internalName="TaxCatchAll" ma:showField="CatchAllData" ma:web="7223fddf-976c-46a5-b341-725a1fe81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539E71-76BE-40D1-9A46-E0BCE0EAB18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7223fddf-976c-46a5-b341-725a1fe81f90"/>
    <ds:schemaRef ds:uri="http://schemas.microsoft.com/office/2006/metadata/properties"/>
    <ds:schemaRef ds:uri="4a749fe2-b062-4a3b-9ba2-15a6b8a86ad0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FC3226-E421-40D7-A186-C5451E4EA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A38C5-04A2-4EA2-B04A-55ED02451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49fe2-b062-4a3b-9ba2-15a6b8a86ad0"/>
    <ds:schemaRef ds:uri="7223fddf-976c-46a5-b341-725a1fe81f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Recepção</cp:lastModifiedBy>
  <cp:lastPrinted>2024-11-22T19:58:19Z</cp:lastPrinted>
  <dcterms:created xsi:type="dcterms:W3CDTF">2021-07-16T11:27:06Z</dcterms:created>
  <dcterms:modified xsi:type="dcterms:W3CDTF">2025-01-09T14:46:34Z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0x01010046AAA95B9A8E7747A6F30C1A7A6B7ADA</vt:lpwstr>
  </property>
</Properties>
</file>